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905_村田製作所案件\"/>
    </mc:Choice>
  </mc:AlternateContent>
  <xr:revisionPtr revIDLastSave="0" documentId="13_ncr:1_{0FEB6ED4-4A35-44F6-81D3-432FE6DB398F}" xr6:coauthVersionLast="43" xr6:coauthVersionMax="43" xr10:uidLastSave="{00000000-0000-0000-0000-000000000000}"/>
  <bookViews>
    <workbookView xWindow="1860" yWindow="360" windowWidth="16990" windowHeight="10690" activeTab="2" xr2:uid="{41FF3A6A-CB9E-48B7-9DBC-0DC52CFC19AE}"/>
  </bookViews>
  <sheets>
    <sheet name="第1案" sheetId="1" r:id="rId1"/>
    <sheet name="第２案 " sheetId="2" r:id="rId2"/>
    <sheet name="第3案(2019.07運送だけ）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3" l="1"/>
  <c r="H16" i="3" l="1"/>
  <c r="F16" i="3"/>
  <c r="H19" i="3"/>
  <c r="F19" i="3"/>
  <c r="D19" i="3"/>
  <c r="I15" i="3"/>
  <c r="F14" i="3"/>
  <c r="H14" i="3" s="1"/>
  <c r="D13" i="3"/>
  <c r="D17" i="3" s="1"/>
  <c r="F12" i="3"/>
  <c r="H12" i="3" s="1"/>
  <c r="F11" i="3"/>
  <c r="H11" i="3" s="1"/>
  <c r="F10" i="3"/>
  <c r="H10" i="3" s="1"/>
  <c r="F9" i="3"/>
  <c r="H9" i="3" s="1"/>
  <c r="F8" i="3"/>
  <c r="H8" i="3" s="1"/>
  <c r="F7" i="3"/>
  <c r="H7" i="3" s="1"/>
  <c r="F6" i="3"/>
  <c r="H6" i="3" s="1"/>
  <c r="F5" i="3"/>
  <c r="F3" i="3"/>
  <c r="H3" i="3" s="1"/>
  <c r="F13" i="3" l="1"/>
  <c r="F15" i="3"/>
  <c r="H15" i="3" s="1"/>
  <c r="H5" i="3"/>
  <c r="J15" i="3"/>
  <c r="M15" i="3" s="1"/>
  <c r="H13" i="3"/>
  <c r="L17" i="2"/>
  <c r="L30" i="2"/>
  <c r="J30" i="2"/>
  <c r="K30" i="2"/>
  <c r="K17" i="2"/>
  <c r="J17" i="2"/>
  <c r="I29" i="2"/>
  <c r="I16" i="2"/>
  <c r="F17" i="3" l="1"/>
  <c r="J17" i="3"/>
  <c r="K17" i="3" s="1"/>
  <c r="L17" i="3" s="1"/>
  <c r="H30" i="2"/>
  <c r="H32" i="2" s="1"/>
  <c r="H14" i="2"/>
  <c r="H17" i="2" s="1"/>
  <c r="H3" i="2"/>
  <c r="F13" i="2"/>
  <c r="H13" i="2" s="1"/>
  <c r="F25" i="2"/>
  <c r="F10" i="2"/>
  <c r="H10" i="2" s="1"/>
  <c r="H29" i="2"/>
  <c r="H16" i="2"/>
  <c r="F28" i="2"/>
  <c r="H28" i="2" s="1"/>
  <c r="F15" i="2"/>
  <c r="H15" i="2" s="1"/>
  <c r="J29" i="2"/>
  <c r="M29" i="2" s="1"/>
  <c r="D29" i="2"/>
  <c r="F29" i="2" s="1"/>
  <c r="D27" i="2"/>
  <c r="D30" i="2" s="1"/>
  <c r="F26" i="2"/>
  <c r="H26" i="2" s="1"/>
  <c r="H25" i="2"/>
  <c r="F24" i="2"/>
  <c r="H24" i="2" s="1"/>
  <c r="F23" i="2"/>
  <c r="H23" i="2" s="1"/>
  <c r="F22" i="2"/>
  <c r="H22" i="2" s="1"/>
  <c r="F21" i="2"/>
  <c r="H21" i="2" s="1"/>
  <c r="F20" i="2"/>
  <c r="H20" i="2" s="1"/>
  <c r="F19" i="2"/>
  <c r="J16" i="2"/>
  <c r="M16" i="2" s="1"/>
  <c r="D16" i="2"/>
  <c r="F16" i="2" s="1"/>
  <c r="D14" i="2"/>
  <c r="D17" i="2" s="1"/>
  <c r="F12" i="2"/>
  <c r="H12" i="2" s="1"/>
  <c r="F11" i="2"/>
  <c r="H11" i="2" s="1"/>
  <c r="F9" i="2"/>
  <c r="H9" i="2" s="1"/>
  <c r="F8" i="2"/>
  <c r="H8" i="2" s="1"/>
  <c r="F7" i="2"/>
  <c r="H7" i="2" s="1"/>
  <c r="F6" i="2"/>
  <c r="H6" i="2" s="1"/>
  <c r="F5" i="2"/>
  <c r="F3" i="2"/>
  <c r="D32" i="2" l="1"/>
  <c r="F27" i="2"/>
  <c r="H27" i="2" s="1"/>
  <c r="F14" i="2"/>
  <c r="H5" i="2"/>
  <c r="H19" i="2"/>
  <c r="F30" i="2"/>
  <c r="J29" i="1"/>
  <c r="M29" i="1" s="1"/>
  <c r="M16" i="1"/>
  <c r="J16" i="1"/>
  <c r="F17" i="2" l="1"/>
  <c r="F32" i="2"/>
  <c r="D29" i="1"/>
  <c r="H29" i="1"/>
  <c r="H30" i="1"/>
  <c r="H16" i="1"/>
  <c r="H17" i="1" s="1"/>
  <c r="D16" i="1"/>
  <c r="F12" i="1"/>
  <c r="F11" i="1"/>
  <c r="F15" i="1"/>
  <c r="D14" i="1"/>
  <c r="F13" i="1"/>
  <c r="F10" i="1"/>
  <c r="F9" i="1"/>
  <c r="F8" i="1"/>
  <c r="F7" i="1"/>
  <c r="F6" i="1"/>
  <c r="F5" i="1"/>
  <c r="F3" i="1"/>
  <c r="F20" i="1"/>
  <c r="F21" i="1"/>
  <c r="F22" i="1"/>
  <c r="F23" i="1"/>
  <c r="F24" i="1"/>
  <c r="F25" i="1"/>
  <c r="F26" i="1"/>
  <c r="F28" i="1"/>
  <c r="F19" i="1"/>
  <c r="D27" i="1"/>
  <c r="F29" i="1"/>
  <c r="D17" i="1" l="1"/>
  <c r="F14" i="1"/>
  <c r="F16" i="1"/>
  <c r="D30" i="1"/>
  <c r="D32" i="1" s="1"/>
  <c r="H32" i="1" s="1"/>
  <c r="F27" i="1"/>
  <c r="F30" i="1" s="1"/>
  <c r="F32" i="1" s="1"/>
  <c r="F17" i="1" l="1"/>
</calcChain>
</file>

<file path=xl/sharedStrings.xml><?xml version="1.0" encoding="utf-8"?>
<sst xmlns="http://schemas.openxmlformats.org/spreadsheetml/2006/main" count="83" uniqueCount="22">
  <si>
    <r>
      <t>包装</t>
    </r>
    <r>
      <rPr>
        <sz val="11"/>
        <color theme="1"/>
        <rFont val="Microsoft YaHei"/>
        <family val="2"/>
        <charset val="134"/>
      </rPr>
      <t>费</t>
    </r>
    <phoneticPr fontId="3"/>
  </si>
  <si>
    <t>取扱い</t>
    <rPh sb="0" eb="2">
      <t>トリアツカ</t>
    </rPh>
    <phoneticPr fontId="3"/>
  </si>
  <si>
    <t>通关费</t>
    <phoneticPr fontId="3"/>
  </si>
  <si>
    <t>运费（到神户）</t>
    <phoneticPr fontId="3"/>
  </si>
  <si>
    <t>运费（到香港）</t>
    <phoneticPr fontId="3"/>
  </si>
  <si>
    <t>Seal/BL</t>
    <phoneticPr fontId="3"/>
  </si>
  <si>
    <t>大包子装入</t>
    <phoneticPr fontId="3"/>
  </si>
  <si>
    <t>检查</t>
    <phoneticPr fontId="3"/>
  </si>
  <si>
    <t>保险</t>
    <phoneticPr fontId="3"/>
  </si>
  <si>
    <t>税</t>
    <phoneticPr fontId="3"/>
  </si>
  <si>
    <t>（小計）</t>
    <rPh sb="1" eb="3">
      <t>ショウケイ</t>
    </rPh>
    <phoneticPr fontId="3"/>
  </si>
  <si>
    <t>运费（小松到京都）</t>
    <phoneticPr fontId="3"/>
  </si>
  <si>
    <t>合计</t>
    <phoneticPr fontId="3"/>
  </si>
  <si>
    <t>PMC取り</t>
    <rPh sb="3" eb="4">
      <t>ト</t>
    </rPh>
    <phoneticPr fontId="3"/>
  </si>
  <si>
    <t>請求</t>
    <rPh sb="0" eb="2">
      <t>セイキュウ</t>
    </rPh>
    <phoneticPr fontId="3"/>
  </si>
  <si>
    <t>飞机</t>
    <phoneticPr fontId="3"/>
  </si>
  <si>
    <t>海运</t>
    <phoneticPr fontId="3"/>
  </si>
  <si>
    <t>Terminal</t>
    <phoneticPr fontId="3"/>
  </si>
  <si>
    <t>油费</t>
    <phoneticPr fontId="3"/>
  </si>
  <si>
    <t>临时开，危险品</t>
    <phoneticPr fontId="3"/>
  </si>
  <si>
    <t>*</t>
    <phoneticPr fontId="3"/>
  </si>
  <si>
    <t>保管</t>
    <rPh sb="0" eb="2">
      <t>ホカン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</si>
</sst>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icrosoft YaHei"/>
      <family val="2"/>
      <charset val="134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38" fontId="0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0" fillId="0" borderId="0" xfId="0" applyNumberForma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38" fontId="0" fillId="2" borderId="0" xfId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385C9-D4A6-412D-BD0B-E7C72271D5A2}">
  <dimension ref="A2:M32"/>
  <sheetViews>
    <sheetView topLeftCell="A15" workbookViewId="0">
      <selection activeCell="D32" sqref="D32"/>
    </sheetView>
  </sheetViews>
  <sheetFormatPr defaultRowHeight="18" x14ac:dyDescent="0.55000000000000004"/>
  <cols>
    <col min="2" max="2" width="14.5" bestFit="1" customWidth="1"/>
    <col min="3" max="3" width="7.25" customWidth="1"/>
    <col min="4" max="4" width="9.1640625" style="1" bestFit="1" customWidth="1"/>
    <col min="6" max="6" width="9.1640625" style="1" bestFit="1" customWidth="1"/>
    <col min="8" max="8" width="9.1640625" bestFit="1" customWidth="1"/>
    <col min="10" max="10" width="9.1640625" bestFit="1" customWidth="1"/>
  </cols>
  <sheetData>
    <row r="2" spans="1:13" x14ac:dyDescent="0.55000000000000004">
      <c r="D2" s="1">
        <v>48</v>
      </c>
      <c r="E2">
        <v>0.2</v>
      </c>
      <c r="F2" s="1" t="s">
        <v>13</v>
      </c>
      <c r="H2" t="s">
        <v>14</v>
      </c>
    </row>
    <row r="3" spans="1:13" x14ac:dyDescent="0.55000000000000004">
      <c r="B3" s="2" t="s">
        <v>11</v>
      </c>
      <c r="D3" s="1">
        <v>1353780</v>
      </c>
      <c r="F3" s="1">
        <f>D3*E$2</f>
        <v>270756</v>
      </c>
      <c r="H3" s="4">
        <v>1624536</v>
      </c>
    </row>
    <row r="4" spans="1:13" x14ac:dyDescent="0.55000000000000004">
      <c r="B4">
        <v>12</v>
      </c>
      <c r="H4" s="4"/>
    </row>
    <row r="5" spans="1:13" x14ac:dyDescent="0.55000000000000004">
      <c r="A5" s="2" t="s">
        <v>15</v>
      </c>
      <c r="B5" t="s">
        <v>0</v>
      </c>
      <c r="D5" s="1">
        <v>319200</v>
      </c>
      <c r="F5" s="1">
        <f>D5*E$2</f>
        <v>63840</v>
      </c>
      <c r="H5" s="4">
        <v>383040</v>
      </c>
    </row>
    <row r="6" spans="1:13" x14ac:dyDescent="0.55000000000000004">
      <c r="B6" t="s">
        <v>1</v>
      </c>
      <c r="D6" s="1">
        <v>10000</v>
      </c>
      <c r="F6" s="1">
        <f t="shared" ref="F6:F15" si="0">D6*E$2</f>
        <v>2000</v>
      </c>
      <c r="H6" s="4">
        <v>12000</v>
      </c>
    </row>
    <row r="7" spans="1:13" x14ac:dyDescent="0.55000000000000004">
      <c r="B7" s="2" t="s">
        <v>2</v>
      </c>
      <c r="C7" s="2"/>
      <c r="D7" s="1">
        <v>5900</v>
      </c>
      <c r="F7" s="1">
        <f t="shared" si="0"/>
        <v>1180</v>
      </c>
      <c r="H7" s="4">
        <v>7080</v>
      </c>
    </row>
    <row r="8" spans="1:13" x14ac:dyDescent="0.55000000000000004">
      <c r="B8" s="2" t="s">
        <v>3</v>
      </c>
      <c r="C8" s="2"/>
      <c r="D8" s="1">
        <v>80000</v>
      </c>
      <c r="F8" s="1">
        <f t="shared" si="0"/>
        <v>16000</v>
      </c>
      <c r="H8" s="4">
        <v>96000</v>
      </c>
    </row>
    <row r="9" spans="1:13" x14ac:dyDescent="0.55000000000000004">
      <c r="B9" s="2" t="s">
        <v>4</v>
      </c>
      <c r="C9" s="2"/>
      <c r="D9" s="1">
        <v>745000</v>
      </c>
      <c r="F9" s="1">
        <f t="shared" si="0"/>
        <v>149000</v>
      </c>
      <c r="H9" s="4">
        <v>894000</v>
      </c>
    </row>
    <row r="10" spans="1:13" x14ac:dyDescent="0.55000000000000004">
      <c r="B10" s="2" t="s">
        <v>18</v>
      </c>
      <c r="C10" s="2"/>
      <c r="D10" s="1">
        <v>287040</v>
      </c>
      <c r="F10" s="1">
        <f t="shared" si="0"/>
        <v>57408</v>
      </c>
      <c r="H10" s="4">
        <v>344448</v>
      </c>
    </row>
    <row r="11" spans="1:13" x14ac:dyDescent="0.55000000000000004">
      <c r="B11" s="5" t="s">
        <v>17</v>
      </c>
      <c r="C11" s="2"/>
      <c r="D11" s="1">
        <v>165800</v>
      </c>
      <c r="F11" s="1">
        <f t="shared" si="0"/>
        <v>33160</v>
      </c>
      <c r="H11" s="4">
        <v>198960</v>
      </c>
    </row>
    <row r="12" spans="1:13" x14ac:dyDescent="0.55000000000000004">
      <c r="B12" s="2" t="s">
        <v>19</v>
      </c>
      <c r="C12" s="2"/>
      <c r="D12" s="1">
        <v>55600</v>
      </c>
      <c r="F12" s="1">
        <f t="shared" si="0"/>
        <v>11120</v>
      </c>
      <c r="H12" s="4">
        <v>66720</v>
      </c>
    </row>
    <row r="13" spans="1:13" x14ac:dyDescent="0.55000000000000004">
      <c r="B13" s="2" t="s">
        <v>9</v>
      </c>
      <c r="C13" s="2"/>
      <c r="D13" s="1">
        <v>50448</v>
      </c>
      <c r="F13" s="1">
        <f t="shared" si="0"/>
        <v>10089.6</v>
      </c>
      <c r="H13" s="4">
        <v>60537.599999999999</v>
      </c>
    </row>
    <row r="14" spans="1:13" x14ac:dyDescent="0.55000000000000004">
      <c r="B14" s="3" t="s">
        <v>10</v>
      </c>
      <c r="C14" s="2"/>
      <c r="D14" s="1">
        <f>SUM(D5:D13)</f>
        <v>1718988</v>
      </c>
      <c r="F14" s="1">
        <f t="shared" si="0"/>
        <v>343797.60000000003</v>
      </c>
      <c r="H14" s="4">
        <v>2062785.6</v>
      </c>
    </row>
    <row r="15" spans="1:13" x14ac:dyDescent="0.55000000000000004">
      <c r="B15" s="2" t="s">
        <v>7</v>
      </c>
      <c r="C15" s="2"/>
      <c r="D15" s="1">
        <v>30000</v>
      </c>
      <c r="F15" s="1">
        <f t="shared" si="0"/>
        <v>6000</v>
      </c>
      <c r="H15" s="4">
        <v>36000</v>
      </c>
    </row>
    <row r="16" spans="1:13" x14ac:dyDescent="0.55000000000000004">
      <c r="B16" s="2" t="s">
        <v>8</v>
      </c>
      <c r="C16" s="2">
        <v>5500</v>
      </c>
      <c r="D16" s="1">
        <f>C16*B4</f>
        <v>66000</v>
      </c>
      <c r="E16">
        <v>0.05</v>
      </c>
      <c r="F16" s="1">
        <f>D16*E16</f>
        <v>3300</v>
      </c>
      <c r="H16" s="4">
        <f>C16*1.05*B4</f>
        <v>69300</v>
      </c>
      <c r="J16" s="1">
        <f>(D14/12+17000*108)</f>
        <v>1979249</v>
      </c>
      <c r="K16">
        <v>1.1000000000000001</v>
      </c>
      <c r="L16">
        <v>2.5000000000000001E-3</v>
      </c>
      <c r="M16">
        <f>J16*K16*L16</f>
        <v>5442.9347500000013</v>
      </c>
    </row>
    <row r="17" spans="1:13" x14ac:dyDescent="0.55000000000000004">
      <c r="D17" s="1">
        <f>SUM(D14:D16)</f>
        <v>1814988</v>
      </c>
      <c r="F17" s="1">
        <f>SUM(F14:F16)</f>
        <v>353097.60000000003</v>
      </c>
      <c r="H17" s="1">
        <f>SUM(H14:H16)</f>
        <v>2168085.6</v>
      </c>
    </row>
    <row r="18" spans="1:13" x14ac:dyDescent="0.55000000000000004">
      <c r="B18">
        <v>36</v>
      </c>
      <c r="H18" s="4"/>
    </row>
    <row r="19" spans="1:13" x14ac:dyDescent="0.55000000000000004">
      <c r="A19" s="2" t="s">
        <v>16</v>
      </c>
      <c r="B19" t="s">
        <v>0</v>
      </c>
      <c r="D19" s="1">
        <v>1366848</v>
      </c>
      <c r="F19" s="1">
        <f>D19*E$2</f>
        <v>273369.60000000003</v>
      </c>
      <c r="H19" s="4">
        <v>1640217.6000000001</v>
      </c>
    </row>
    <row r="20" spans="1:13" x14ac:dyDescent="0.55000000000000004">
      <c r="B20" t="s">
        <v>1</v>
      </c>
      <c r="D20" s="1">
        <v>10000</v>
      </c>
      <c r="F20" s="1">
        <f t="shared" ref="F20:F28" si="1">D20*E$2</f>
        <v>2000</v>
      </c>
      <c r="H20" s="4">
        <v>12000</v>
      </c>
    </row>
    <row r="21" spans="1:13" x14ac:dyDescent="0.55000000000000004">
      <c r="B21" s="2" t="s">
        <v>2</v>
      </c>
      <c r="C21" s="2"/>
      <c r="D21" s="1">
        <v>5900</v>
      </c>
      <c r="F21" s="1">
        <f t="shared" si="1"/>
        <v>1180</v>
      </c>
      <c r="H21" s="4">
        <v>7080</v>
      </c>
    </row>
    <row r="22" spans="1:13" x14ac:dyDescent="0.55000000000000004">
      <c r="B22" s="2" t="s">
        <v>3</v>
      </c>
      <c r="C22" s="2"/>
      <c r="D22" s="1">
        <v>225000</v>
      </c>
      <c r="F22" s="1">
        <f t="shared" si="1"/>
        <v>45000</v>
      </c>
      <c r="H22" s="4">
        <v>270000</v>
      </c>
    </row>
    <row r="23" spans="1:13" x14ac:dyDescent="0.55000000000000004">
      <c r="B23" s="2" t="s">
        <v>4</v>
      </c>
      <c r="C23" s="2"/>
      <c r="D23" s="1">
        <v>172500</v>
      </c>
      <c r="F23" s="1">
        <f t="shared" si="1"/>
        <v>34500</v>
      </c>
      <c r="H23" s="4">
        <v>207000</v>
      </c>
    </row>
    <row r="24" spans="1:13" x14ac:dyDescent="0.55000000000000004">
      <c r="B24" s="2" t="s">
        <v>5</v>
      </c>
      <c r="C24" s="2"/>
      <c r="D24" s="1">
        <v>9000</v>
      </c>
      <c r="F24" s="1">
        <f t="shared" si="1"/>
        <v>1800</v>
      </c>
      <c r="H24" s="4">
        <v>10800</v>
      </c>
    </row>
    <row r="25" spans="1:13" x14ac:dyDescent="0.55000000000000004">
      <c r="B25" s="2" t="s">
        <v>6</v>
      </c>
      <c r="C25" s="2"/>
      <c r="D25" s="1">
        <v>186000</v>
      </c>
      <c r="F25" s="1">
        <f t="shared" si="1"/>
        <v>37200</v>
      </c>
      <c r="H25" s="4">
        <v>223200</v>
      </c>
    </row>
    <row r="26" spans="1:13" x14ac:dyDescent="0.55000000000000004">
      <c r="B26" s="2" t="s">
        <v>9</v>
      </c>
      <c r="C26" s="2"/>
      <c r="D26" s="1">
        <v>143508</v>
      </c>
      <c r="F26" s="1">
        <f t="shared" si="1"/>
        <v>28701.600000000002</v>
      </c>
      <c r="H26" s="4">
        <v>172209.6</v>
      </c>
    </row>
    <row r="27" spans="1:13" x14ac:dyDescent="0.55000000000000004">
      <c r="B27" s="3" t="s">
        <v>10</v>
      </c>
      <c r="C27" s="2"/>
      <c r="D27" s="1">
        <f>SUM(D19:D26)</f>
        <v>2118756</v>
      </c>
      <c r="F27" s="1">
        <f t="shared" si="1"/>
        <v>423751.2</v>
      </c>
      <c r="H27" s="4">
        <v>2542507.2000000002</v>
      </c>
    </row>
    <row r="28" spans="1:13" x14ac:dyDescent="0.55000000000000004">
      <c r="B28" s="2" t="s">
        <v>7</v>
      </c>
      <c r="C28" s="2"/>
      <c r="D28" s="1">
        <v>90000</v>
      </c>
      <c r="F28" s="1">
        <f t="shared" si="1"/>
        <v>18000</v>
      </c>
      <c r="H28" s="4">
        <v>108000</v>
      </c>
    </row>
    <row r="29" spans="1:13" x14ac:dyDescent="0.55000000000000004">
      <c r="B29" s="2" t="s">
        <v>8</v>
      </c>
      <c r="C29" s="2">
        <v>5200</v>
      </c>
      <c r="D29" s="1">
        <f>C29*B18</f>
        <v>187200</v>
      </c>
      <c r="E29">
        <v>0.05</v>
      </c>
      <c r="F29" s="1">
        <f>D29*E29</f>
        <v>9360</v>
      </c>
      <c r="H29" s="4">
        <f>C29*1.05*B18</f>
        <v>196560</v>
      </c>
      <c r="J29" s="1">
        <f>(D27/36+17000*108)</f>
        <v>1894854.3333333333</v>
      </c>
      <c r="K29">
        <v>1.1000000000000001</v>
      </c>
      <c r="L29">
        <v>2.5000000000000001E-3</v>
      </c>
      <c r="M29">
        <f>J29*K29*L29</f>
        <v>5210.8494166666669</v>
      </c>
    </row>
    <row r="30" spans="1:13" x14ac:dyDescent="0.55000000000000004">
      <c r="D30" s="1">
        <f>SUM(D27:D29)</f>
        <v>2395956</v>
      </c>
      <c r="F30" s="1">
        <f>SUM(F27:F29)</f>
        <v>451111.2</v>
      </c>
      <c r="H30" s="1">
        <f>SUM(H27:H29)</f>
        <v>2847067.2</v>
      </c>
    </row>
    <row r="31" spans="1:13" x14ac:dyDescent="0.55000000000000004">
      <c r="H31" s="4"/>
    </row>
    <row r="32" spans="1:13" x14ac:dyDescent="0.55000000000000004">
      <c r="B32" s="2" t="s">
        <v>12</v>
      </c>
      <c r="D32" s="1">
        <f>D30+D3+D17</f>
        <v>5564724</v>
      </c>
      <c r="F32" s="1">
        <f>F30+F3+F17</f>
        <v>1074964.8</v>
      </c>
      <c r="H32" s="4">
        <f>D32+F32</f>
        <v>6639688.7999999998</v>
      </c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A162-B4AD-470B-9B2E-2C2032ED7CBC}">
  <dimension ref="A2:M32"/>
  <sheetViews>
    <sheetView topLeftCell="A20" workbookViewId="0">
      <selection activeCell="L30" sqref="L30"/>
    </sheetView>
  </sheetViews>
  <sheetFormatPr defaultRowHeight="18" x14ac:dyDescent="0.55000000000000004"/>
  <cols>
    <col min="2" max="2" width="14.5" bestFit="1" customWidth="1"/>
    <col min="3" max="3" width="7.25" customWidth="1"/>
    <col min="4" max="4" width="9.1640625" style="1" bestFit="1" customWidth="1"/>
    <col min="6" max="6" width="9.1640625" style="1" bestFit="1" customWidth="1"/>
    <col min="8" max="8" width="9.1640625" bestFit="1" customWidth="1"/>
    <col min="10" max="11" width="9.1640625" bestFit="1" customWidth="1"/>
  </cols>
  <sheetData>
    <row r="2" spans="1:13" x14ac:dyDescent="0.55000000000000004">
      <c r="D2" s="1">
        <v>48</v>
      </c>
      <c r="E2">
        <v>0.12</v>
      </c>
      <c r="F2" s="1" t="s">
        <v>13</v>
      </c>
      <c r="H2" t="s">
        <v>14</v>
      </c>
    </row>
    <row r="3" spans="1:13" x14ac:dyDescent="0.55000000000000004">
      <c r="B3" s="2" t="s">
        <v>11</v>
      </c>
      <c r="D3" s="1">
        <v>1353780</v>
      </c>
      <c r="F3" s="1">
        <f>D3*E$2</f>
        <v>162453.6</v>
      </c>
      <c r="H3" s="4">
        <f>D3+F3</f>
        <v>1516233.6</v>
      </c>
    </row>
    <row r="4" spans="1:13" x14ac:dyDescent="0.55000000000000004">
      <c r="B4">
        <v>12</v>
      </c>
      <c r="H4" s="4"/>
    </row>
    <row r="5" spans="1:13" x14ac:dyDescent="0.55000000000000004">
      <c r="A5" s="2" t="s">
        <v>15</v>
      </c>
      <c r="B5" t="s">
        <v>0</v>
      </c>
      <c r="D5" s="1">
        <v>319200</v>
      </c>
      <c r="F5" s="1">
        <f>D5*E$2</f>
        <v>38304</v>
      </c>
      <c r="H5" s="4">
        <f>D5+F5</f>
        <v>357504</v>
      </c>
    </row>
    <row r="6" spans="1:13" x14ac:dyDescent="0.55000000000000004">
      <c r="B6" t="s">
        <v>1</v>
      </c>
      <c r="D6" s="1">
        <v>10000</v>
      </c>
      <c r="F6" s="1">
        <f t="shared" ref="F6:F12" si="0">D6*E$2</f>
        <v>1200</v>
      </c>
      <c r="H6" s="4">
        <f t="shared" ref="H6:H16" si="1">D6+F6</f>
        <v>11200</v>
      </c>
    </row>
    <row r="7" spans="1:13" x14ac:dyDescent="0.55000000000000004">
      <c r="B7" s="2" t="s">
        <v>2</v>
      </c>
      <c r="C7" s="2"/>
      <c r="D7" s="1">
        <v>5900</v>
      </c>
      <c r="F7" s="1">
        <f t="shared" si="0"/>
        <v>708</v>
      </c>
      <c r="H7" s="4">
        <f t="shared" si="1"/>
        <v>6608</v>
      </c>
    </row>
    <row r="8" spans="1:13" x14ac:dyDescent="0.55000000000000004">
      <c r="B8" s="2" t="s">
        <v>3</v>
      </c>
      <c r="C8" s="2"/>
      <c r="D8" s="1">
        <v>80000</v>
      </c>
      <c r="F8" s="1">
        <f t="shared" si="0"/>
        <v>9600</v>
      </c>
      <c r="H8" s="4">
        <f t="shared" si="1"/>
        <v>89600</v>
      </c>
    </row>
    <row r="9" spans="1:13" x14ac:dyDescent="0.55000000000000004">
      <c r="B9" s="2" t="s">
        <v>4</v>
      </c>
      <c r="C9" s="2"/>
      <c r="D9" s="1">
        <v>745000</v>
      </c>
      <c r="F9" s="1">
        <f t="shared" si="0"/>
        <v>89400</v>
      </c>
      <c r="H9" s="4">
        <f t="shared" si="1"/>
        <v>834400</v>
      </c>
    </row>
    <row r="10" spans="1:13" x14ac:dyDescent="0.55000000000000004">
      <c r="B10" s="2" t="s">
        <v>18</v>
      </c>
      <c r="C10" s="2"/>
      <c r="D10" s="1">
        <v>287040</v>
      </c>
      <c r="E10">
        <v>0.05</v>
      </c>
      <c r="F10" s="1">
        <f>D10*E10</f>
        <v>14352</v>
      </c>
      <c r="H10" s="4">
        <f t="shared" si="1"/>
        <v>301392</v>
      </c>
    </row>
    <row r="11" spans="1:13" x14ac:dyDescent="0.55000000000000004">
      <c r="B11" s="5" t="s">
        <v>17</v>
      </c>
      <c r="C11" s="2"/>
      <c r="D11" s="1">
        <v>165800</v>
      </c>
      <c r="F11" s="1">
        <f t="shared" si="0"/>
        <v>19896</v>
      </c>
      <c r="H11" s="4">
        <f t="shared" si="1"/>
        <v>185696</v>
      </c>
    </row>
    <row r="12" spans="1:13" x14ac:dyDescent="0.55000000000000004">
      <c r="B12" s="2" t="s">
        <v>19</v>
      </c>
      <c r="C12" s="2"/>
      <c r="D12" s="1">
        <v>55600</v>
      </c>
      <c r="F12" s="1">
        <f t="shared" si="0"/>
        <v>6672</v>
      </c>
      <c r="H12" s="4">
        <f t="shared" si="1"/>
        <v>62272</v>
      </c>
    </row>
    <row r="13" spans="1:13" x14ac:dyDescent="0.55000000000000004">
      <c r="B13" s="2" t="s">
        <v>9</v>
      </c>
      <c r="C13" s="2"/>
      <c r="D13" s="1">
        <v>50448</v>
      </c>
      <c r="E13">
        <v>0.05</v>
      </c>
      <c r="F13" s="1">
        <f>D13*E13</f>
        <v>2522.4</v>
      </c>
      <c r="H13" s="4">
        <f t="shared" si="1"/>
        <v>52970.400000000001</v>
      </c>
    </row>
    <row r="14" spans="1:13" x14ac:dyDescent="0.55000000000000004">
      <c r="B14" s="3" t="s">
        <v>10</v>
      </c>
      <c r="C14" s="2"/>
      <c r="D14" s="1">
        <f>SUM(D5:D13)</f>
        <v>1718988</v>
      </c>
      <c r="F14" s="1">
        <f>SUM(F5:F13)</f>
        <v>182654.4</v>
      </c>
      <c r="H14" s="1">
        <f>SUM(H5:H13)</f>
        <v>1901642.4</v>
      </c>
      <c r="I14" t="s">
        <v>20</v>
      </c>
    </row>
    <row r="15" spans="1:13" x14ac:dyDescent="0.55000000000000004">
      <c r="B15" s="2" t="s">
        <v>7</v>
      </c>
      <c r="C15" s="2"/>
      <c r="D15" s="1">
        <v>0</v>
      </c>
      <c r="E15">
        <v>0.05</v>
      </c>
      <c r="F15" s="1">
        <f>D15*E15</f>
        <v>0</v>
      </c>
      <c r="H15" s="4">
        <f t="shared" si="1"/>
        <v>0</v>
      </c>
    </row>
    <row r="16" spans="1:13" x14ac:dyDescent="0.55000000000000004">
      <c r="B16" s="2" t="s">
        <v>8</v>
      </c>
      <c r="C16" s="2">
        <v>5500</v>
      </c>
      <c r="D16" s="1">
        <f>C16*B4</f>
        <v>66000</v>
      </c>
      <c r="E16">
        <v>0.05</v>
      </c>
      <c r="F16" s="1">
        <f>D16*E16</f>
        <v>3300</v>
      </c>
      <c r="H16" s="4">
        <f t="shared" si="1"/>
        <v>69300</v>
      </c>
      <c r="I16">
        <f>C16*(1+E16)</f>
        <v>5775</v>
      </c>
      <c r="J16" s="1">
        <f>(D14/12+17000*108)</f>
        <v>1979249</v>
      </c>
      <c r="K16">
        <v>1.1000000000000001</v>
      </c>
      <c r="L16">
        <v>2.5000000000000001E-3</v>
      </c>
      <c r="M16">
        <f>J16*K16*L16</f>
        <v>5442.9347500000013</v>
      </c>
    </row>
    <row r="17" spans="1:13" x14ac:dyDescent="0.55000000000000004">
      <c r="D17" s="1">
        <f>SUM(D14:D16)</f>
        <v>1784988</v>
      </c>
      <c r="F17" s="1">
        <f>SUM(F14:F16)</f>
        <v>185954.4</v>
      </c>
      <c r="H17" s="1">
        <f>SUM(H14:H16)</f>
        <v>1970942.4</v>
      </c>
      <c r="I17" s="6" t="s">
        <v>20</v>
      </c>
      <c r="J17">
        <f>H17/12</f>
        <v>164245.19999999998</v>
      </c>
      <c r="K17" s="1">
        <f>J18*K18+J17</f>
        <v>1991915.2</v>
      </c>
      <c r="L17" s="7">
        <f>K17/K18</f>
        <v>18527.720212073295</v>
      </c>
    </row>
    <row r="18" spans="1:13" x14ac:dyDescent="0.55000000000000004">
      <c r="B18">
        <v>36</v>
      </c>
      <c r="H18" s="4"/>
      <c r="J18">
        <v>17000</v>
      </c>
      <c r="K18">
        <v>107.51</v>
      </c>
    </row>
    <row r="19" spans="1:13" x14ac:dyDescent="0.55000000000000004">
      <c r="A19" s="2" t="s">
        <v>16</v>
      </c>
      <c r="B19" t="s">
        <v>0</v>
      </c>
      <c r="D19" s="1">
        <v>1366848</v>
      </c>
      <c r="F19" s="1">
        <f>D19*E$2</f>
        <v>164021.75999999998</v>
      </c>
      <c r="H19" s="4">
        <f t="shared" ref="H19:H29" si="2">D19+F19</f>
        <v>1530869.76</v>
      </c>
    </row>
    <row r="20" spans="1:13" x14ac:dyDescent="0.55000000000000004">
      <c r="B20" t="s">
        <v>1</v>
      </c>
      <c r="D20" s="1">
        <v>10000</v>
      </c>
      <c r="F20" s="1">
        <f t="shared" ref="F20:F26" si="3">D20*E$2</f>
        <v>1200</v>
      </c>
      <c r="H20" s="4">
        <f t="shared" si="2"/>
        <v>11200</v>
      </c>
    </row>
    <row r="21" spans="1:13" x14ac:dyDescent="0.55000000000000004">
      <c r="B21" s="2" t="s">
        <v>2</v>
      </c>
      <c r="C21" s="2"/>
      <c r="D21" s="1">
        <v>5900</v>
      </c>
      <c r="F21" s="1">
        <f t="shared" si="3"/>
        <v>708</v>
      </c>
      <c r="H21" s="4">
        <f t="shared" si="2"/>
        <v>6608</v>
      </c>
    </row>
    <row r="22" spans="1:13" x14ac:dyDescent="0.55000000000000004">
      <c r="B22" s="2" t="s">
        <v>3</v>
      </c>
      <c r="C22" s="2"/>
      <c r="D22" s="1">
        <v>225000</v>
      </c>
      <c r="F22" s="1">
        <f t="shared" si="3"/>
        <v>27000</v>
      </c>
      <c r="H22" s="4">
        <f t="shared" si="2"/>
        <v>252000</v>
      </c>
    </row>
    <row r="23" spans="1:13" x14ac:dyDescent="0.55000000000000004">
      <c r="B23" s="2" t="s">
        <v>4</v>
      </c>
      <c r="C23" s="2"/>
      <c r="D23" s="1">
        <v>172500</v>
      </c>
      <c r="F23" s="1">
        <f t="shared" si="3"/>
        <v>20700</v>
      </c>
      <c r="H23" s="4">
        <f t="shared" si="2"/>
        <v>193200</v>
      </c>
    </row>
    <row r="24" spans="1:13" x14ac:dyDescent="0.55000000000000004">
      <c r="B24" s="2" t="s">
        <v>5</v>
      </c>
      <c r="C24" s="2"/>
      <c r="D24" s="1">
        <v>9000</v>
      </c>
      <c r="F24" s="1">
        <f t="shared" si="3"/>
        <v>1080</v>
      </c>
      <c r="H24" s="4">
        <f t="shared" si="2"/>
        <v>10080</v>
      </c>
    </row>
    <row r="25" spans="1:13" x14ac:dyDescent="0.55000000000000004">
      <c r="B25" s="2" t="s">
        <v>6</v>
      </c>
      <c r="C25" s="2"/>
      <c r="D25" s="1">
        <v>186000</v>
      </c>
      <c r="E25">
        <v>0.05</v>
      </c>
      <c r="F25" s="1">
        <f>D25*E25</f>
        <v>9300</v>
      </c>
      <c r="H25" s="4">
        <f t="shared" si="2"/>
        <v>195300</v>
      </c>
    </row>
    <row r="26" spans="1:13" x14ac:dyDescent="0.55000000000000004">
      <c r="B26" s="2" t="s">
        <v>9</v>
      </c>
      <c r="C26" s="2"/>
      <c r="D26" s="1">
        <v>143508</v>
      </c>
      <c r="F26" s="1">
        <f t="shared" si="3"/>
        <v>17220.96</v>
      </c>
      <c r="H26" s="4">
        <f t="shared" si="2"/>
        <v>160728.95999999999</v>
      </c>
    </row>
    <row r="27" spans="1:13" x14ac:dyDescent="0.55000000000000004">
      <c r="B27" s="3" t="s">
        <v>10</v>
      </c>
      <c r="C27" s="2"/>
      <c r="D27" s="1">
        <f>SUM(D19:D26)</f>
        <v>2118756</v>
      </c>
      <c r="F27" s="1">
        <f>SUM(F19:F26)</f>
        <v>241230.71999999997</v>
      </c>
      <c r="H27" s="4">
        <f t="shared" si="2"/>
        <v>2359986.7199999997</v>
      </c>
      <c r="I27" t="s">
        <v>20</v>
      </c>
    </row>
    <row r="28" spans="1:13" x14ac:dyDescent="0.55000000000000004">
      <c r="B28" s="2" t="s">
        <v>7</v>
      </c>
      <c r="C28" s="2"/>
      <c r="D28" s="1">
        <v>0</v>
      </c>
      <c r="E28">
        <v>0.05</v>
      </c>
      <c r="F28" s="1">
        <f>D28*E28</f>
        <v>0</v>
      </c>
      <c r="H28" s="4">
        <f t="shared" si="2"/>
        <v>0</v>
      </c>
    </row>
    <row r="29" spans="1:13" x14ac:dyDescent="0.55000000000000004">
      <c r="B29" s="2" t="s">
        <v>8</v>
      </c>
      <c r="C29" s="2">
        <v>5200</v>
      </c>
      <c r="D29" s="1">
        <f>C29*B18</f>
        <v>187200</v>
      </c>
      <c r="E29">
        <v>0.05</v>
      </c>
      <c r="F29" s="1">
        <f>D29*E29</f>
        <v>9360</v>
      </c>
      <c r="H29" s="4">
        <f t="shared" si="2"/>
        <v>196560</v>
      </c>
      <c r="I29">
        <f>C29*(1+E29)</f>
        <v>5460</v>
      </c>
      <c r="J29" s="1">
        <f>(D27/36+17000*108)</f>
        <v>1894854.3333333333</v>
      </c>
      <c r="K29">
        <v>1.1000000000000001</v>
      </c>
      <c r="L29">
        <v>2.5000000000000001E-3</v>
      </c>
      <c r="M29">
        <f>J29*K29*L29</f>
        <v>5210.8494166666669</v>
      </c>
    </row>
    <row r="30" spans="1:13" x14ac:dyDescent="0.55000000000000004">
      <c r="D30" s="1">
        <f>SUM(D27:D29)</f>
        <v>2305956</v>
      </c>
      <c r="F30" s="1">
        <f>SUM(F27:F29)</f>
        <v>250590.71999999997</v>
      </c>
      <c r="H30" s="1">
        <f>SUM(H27:H29)</f>
        <v>2556546.7199999997</v>
      </c>
      <c r="I30" t="s">
        <v>20</v>
      </c>
      <c r="J30">
        <f>H30/36</f>
        <v>71015.186666666661</v>
      </c>
      <c r="K30" s="1">
        <f>J31*K31+J30</f>
        <v>1898685.1866666668</v>
      </c>
      <c r="L30" s="7">
        <f>K30/K31</f>
        <v>17660.544941555825</v>
      </c>
    </row>
    <row r="31" spans="1:13" x14ac:dyDescent="0.55000000000000004">
      <c r="H31" s="4"/>
      <c r="J31">
        <v>17000</v>
      </c>
      <c r="K31">
        <v>107.51</v>
      </c>
    </row>
    <row r="32" spans="1:13" x14ac:dyDescent="0.55000000000000004">
      <c r="B32" s="2" t="s">
        <v>12</v>
      </c>
      <c r="D32" s="1">
        <f>D30+D3+D17</f>
        <v>5444724</v>
      </c>
      <c r="F32" s="1">
        <f>F30+F3+F17</f>
        <v>598998.72</v>
      </c>
      <c r="H32" s="1">
        <f>H30+H3+H17</f>
        <v>6043722.7199999997</v>
      </c>
      <c r="I32" t="s">
        <v>20</v>
      </c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B8C05-34EA-47EF-A83A-01D04204DDFD}">
  <dimension ref="A2:M19"/>
  <sheetViews>
    <sheetView tabSelected="1" topLeftCell="A7" workbookViewId="0">
      <selection activeCell="H17" sqref="H17"/>
    </sheetView>
  </sheetViews>
  <sheetFormatPr defaultRowHeight="18" x14ac:dyDescent="0.55000000000000004"/>
  <cols>
    <col min="2" max="2" width="14.5" bestFit="1" customWidth="1"/>
    <col min="3" max="3" width="7.25" customWidth="1"/>
    <col min="4" max="4" width="9.1640625" style="1" bestFit="1" customWidth="1"/>
    <col min="6" max="6" width="9.1640625" style="1" bestFit="1" customWidth="1"/>
    <col min="8" max="8" width="9.1640625" bestFit="1" customWidth="1"/>
    <col min="10" max="11" width="9.1640625" bestFit="1" customWidth="1"/>
  </cols>
  <sheetData>
    <row r="2" spans="1:13" x14ac:dyDescent="0.55000000000000004">
      <c r="D2" s="1">
        <v>48</v>
      </c>
      <c r="E2">
        <v>0.12</v>
      </c>
      <c r="F2" s="1" t="s">
        <v>13</v>
      </c>
      <c r="H2" t="s">
        <v>14</v>
      </c>
    </row>
    <row r="3" spans="1:13" x14ac:dyDescent="0.55000000000000004">
      <c r="B3" s="2" t="s">
        <v>11</v>
      </c>
      <c r="D3" s="1">
        <v>1353780</v>
      </c>
      <c r="F3" s="1">
        <f>D3*E$2</f>
        <v>162453.6</v>
      </c>
      <c r="H3" s="4">
        <f>D3+F3</f>
        <v>1516233.6</v>
      </c>
    </row>
    <row r="4" spans="1:13" x14ac:dyDescent="0.55000000000000004">
      <c r="B4">
        <v>50</v>
      </c>
      <c r="H4" s="4"/>
      <c r="J4">
        <v>17000</v>
      </c>
      <c r="K4">
        <v>107.51</v>
      </c>
    </row>
    <row r="5" spans="1:13" x14ac:dyDescent="0.55000000000000004">
      <c r="A5" s="2" t="s">
        <v>16</v>
      </c>
      <c r="B5" t="s">
        <v>0</v>
      </c>
      <c r="D5" s="1">
        <v>1704500</v>
      </c>
      <c r="F5" s="1">
        <f>D5*E$2</f>
        <v>204540</v>
      </c>
      <c r="H5" s="4">
        <f t="shared" ref="H5:H16" si="0">D5+F5</f>
        <v>1909040</v>
      </c>
    </row>
    <row r="6" spans="1:13" x14ac:dyDescent="0.55000000000000004">
      <c r="B6" t="s">
        <v>1</v>
      </c>
      <c r="D6" s="1">
        <v>10000</v>
      </c>
      <c r="F6" s="1">
        <f t="shared" ref="F6:F12" si="1">D6*E$2</f>
        <v>1200</v>
      </c>
      <c r="H6" s="4">
        <f t="shared" si="0"/>
        <v>11200</v>
      </c>
    </row>
    <row r="7" spans="1:13" x14ac:dyDescent="0.55000000000000004">
      <c r="B7" s="2" t="s">
        <v>2</v>
      </c>
      <c r="C7" s="2"/>
      <c r="D7" s="1">
        <v>5900</v>
      </c>
      <c r="F7" s="1">
        <f t="shared" si="1"/>
        <v>708</v>
      </c>
      <c r="H7" s="4">
        <f t="shared" si="0"/>
        <v>6608</v>
      </c>
    </row>
    <row r="8" spans="1:13" x14ac:dyDescent="0.55000000000000004">
      <c r="B8" s="2" t="s">
        <v>3</v>
      </c>
      <c r="C8" s="2"/>
      <c r="D8" s="1">
        <v>300000</v>
      </c>
      <c r="F8" s="1">
        <f t="shared" si="1"/>
        <v>36000</v>
      </c>
      <c r="H8" s="4">
        <f t="shared" si="0"/>
        <v>336000</v>
      </c>
    </row>
    <row r="9" spans="1:13" x14ac:dyDescent="0.55000000000000004">
      <c r="B9" s="2" t="s">
        <v>4</v>
      </c>
      <c r="C9" s="2"/>
      <c r="D9" s="1">
        <v>230000</v>
      </c>
      <c r="F9" s="1">
        <f t="shared" si="1"/>
        <v>27600</v>
      </c>
      <c r="H9" s="4">
        <f t="shared" si="0"/>
        <v>257600</v>
      </c>
    </row>
    <row r="10" spans="1:13" x14ac:dyDescent="0.55000000000000004">
      <c r="B10" s="2" t="s">
        <v>5</v>
      </c>
      <c r="C10" s="2"/>
      <c r="D10" s="1">
        <v>10000</v>
      </c>
      <c r="F10" s="1">
        <f t="shared" si="1"/>
        <v>1200</v>
      </c>
      <c r="H10" s="4">
        <f t="shared" si="0"/>
        <v>11200</v>
      </c>
    </row>
    <row r="11" spans="1:13" x14ac:dyDescent="0.55000000000000004">
      <c r="B11" s="2" t="s">
        <v>6</v>
      </c>
      <c r="C11" s="2"/>
      <c r="D11" s="1">
        <v>250000</v>
      </c>
      <c r="E11">
        <v>0.05</v>
      </c>
      <c r="F11" s="1">
        <f>D11*E11</f>
        <v>12500</v>
      </c>
      <c r="H11" s="4">
        <f t="shared" si="0"/>
        <v>262500</v>
      </c>
    </row>
    <row r="12" spans="1:13" x14ac:dyDescent="0.55000000000000004">
      <c r="B12" s="2" t="s">
        <v>9</v>
      </c>
      <c r="C12" s="2"/>
      <c r="D12" s="1">
        <v>184640</v>
      </c>
      <c r="F12" s="1">
        <f t="shared" si="1"/>
        <v>22156.799999999999</v>
      </c>
      <c r="H12" s="4">
        <f t="shared" si="0"/>
        <v>206796.79999999999</v>
      </c>
    </row>
    <row r="13" spans="1:13" x14ac:dyDescent="0.55000000000000004">
      <c r="B13" s="3" t="s">
        <v>10</v>
      </c>
      <c r="C13" s="2"/>
      <c r="D13" s="1">
        <f>SUM(D5:D12)</f>
        <v>2695040</v>
      </c>
      <c r="F13" s="1">
        <f>SUM(F5:F12)</f>
        <v>305904.8</v>
      </c>
      <c r="H13" s="4">
        <f t="shared" si="0"/>
        <v>3000944.8</v>
      </c>
      <c r="I13" t="s">
        <v>20</v>
      </c>
    </row>
    <row r="14" spans="1:13" x14ac:dyDescent="0.55000000000000004">
      <c r="B14" s="2" t="s">
        <v>7</v>
      </c>
      <c r="C14" s="2"/>
      <c r="D14" s="1">
        <v>0</v>
      </c>
      <c r="E14">
        <v>0.05</v>
      </c>
      <c r="F14" s="1">
        <f>D14*E14</f>
        <v>0</v>
      </c>
      <c r="H14" s="4">
        <f t="shared" si="0"/>
        <v>0</v>
      </c>
    </row>
    <row r="15" spans="1:13" x14ac:dyDescent="0.55000000000000004">
      <c r="B15" s="2" t="s">
        <v>8</v>
      </c>
      <c r="C15" s="2">
        <v>5200</v>
      </c>
      <c r="D15" s="1">
        <v>279264</v>
      </c>
      <c r="E15">
        <v>0.05</v>
      </c>
      <c r="F15" s="1">
        <f>D15*E15</f>
        <v>13963.2</v>
      </c>
      <c r="H15" s="4">
        <f t="shared" si="0"/>
        <v>293227.2</v>
      </c>
      <c r="I15">
        <f>C15*(1+E15)</f>
        <v>5460</v>
      </c>
      <c r="J15" s="1">
        <f>(D13/36+17000*108)</f>
        <v>1910862.2222222222</v>
      </c>
      <c r="K15">
        <v>1.1000000000000001</v>
      </c>
      <c r="L15">
        <v>2.5000000000000001E-3</v>
      </c>
      <c r="M15">
        <f>J15*K15*L15</f>
        <v>5254.8711111111115</v>
      </c>
    </row>
    <row r="16" spans="1:13" x14ac:dyDescent="0.55000000000000004">
      <c r="B16" s="3" t="s">
        <v>21</v>
      </c>
      <c r="C16" s="2"/>
      <c r="D16" s="1">
        <v>37500</v>
      </c>
      <c r="F16" s="1">
        <f t="shared" ref="F16" si="2">D16*E$2</f>
        <v>4500</v>
      </c>
      <c r="H16" s="4">
        <f t="shared" si="0"/>
        <v>42000</v>
      </c>
      <c r="J16" s="1"/>
    </row>
    <row r="17" spans="2:12" x14ac:dyDescent="0.55000000000000004">
      <c r="D17" s="1">
        <f>SUM(D13:D16)</f>
        <v>3011804</v>
      </c>
      <c r="F17" s="1">
        <f>SUM(F13:F15)</f>
        <v>319868</v>
      </c>
      <c r="H17" s="1">
        <f>SUM(H13:H16)</f>
        <v>3336172</v>
      </c>
      <c r="I17" t="s">
        <v>20</v>
      </c>
      <c r="J17">
        <f>H17/36</f>
        <v>92671.444444444438</v>
      </c>
      <c r="K17" s="1">
        <f>J18*K18+J17</f>
        <v>1920341.4444444445</v>
      </c>
      <c r="L17" s="7">
        <f>K17/K18</f>
        <v>17861.979764156305</v>
      </c>
    </row>
    <row r="18" spans="2:12" x14ac:dyDescent="0.55000000000000004">
      <c r="H18" s="4"/>
      <c r="J18">
        <v>17000</v>
      </c>
      <c r="K18">
        <v>107.51</v>
      </c>
    </row>
    <row r="19" spans="2:12" x14ac:dyDescent="0.55000000000000004">
      <c r="B19" s="2" t="s">
        <v>12</v>
      </c>
      <c r="D19" s="1">
        <f>D17+D3</f>
        <v>4365584</v>
      </c>
      <c r="F19" s="1">
        <f>F17+F3</f>
        <v>482321.6</v>
      </c>
      <c r="H19" s="1">
        <f>H17+H3</f>
        <v>4852405.5999999996</v>
      </c>
      <c r="I19" t="s">
        <v>20</v>
      </c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第1案</vt:lpstr>
      <vt:lpstr>第２案 </vt:lpstr>
      <vt:lpstr>第3案(2019.07運送だけ）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2019-06-10T05:57:04Z</dcterms:created>
  <dcterms:modified xsi:type="dcterms:W3CDTF">2019-07-03T14:20:40Z</dcterms:modified>
</cp:coreProperties>
</file>