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A0707DD3-CFE7-4C60-BA26-04BE87C3CC0C}" xr6:coauthVersionLast="43" xr6:coauthVersionMax="43" xr10:uidLastSave="{00000000-0000-0000-0000-000000000000}"/>
  <bookViews>
    <workbookView xWindow="2200" yWindow="700" windowWidth="16990" windowHeight="10690" activeTab="6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6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5" l="1"/>
  <c r="F31" i="4"/>
  <c r="P173" i="10" l="1"/>
  <c r="S173" i="10" s="1"/>
  <c r="U173" i="10" s="1"/>
  <c r="P8" i="1" l="1"/>
  <c r="K8" i="1"/>
  <c r="I8" i="1"/>
  <c r="C8" i="1"/>
  <c r="P172" i="10" l="1"/>
  <c r="P171" i="10"/>
  <c r="S171" i="10" s="1"/>
  <c r="U171" i="10" s="1"/>
  <c r="S172" i="10"/>
  <c r="U172" i="10" s="1"/>
  <c r="S169" i="10" l="1"/>
  <c r="U169" i="10" s="1"/>
  <c r="V169" i="10" s="1"/>
  <c r="H23" i="11" l="1"/>
  <c r="H24" i="11"/>
  <c r="F24" i="11"/>
  <c r="F23" i="11"/>
  <c r="H22" i="11"/>
  <c r="F22" i="11"/>
  <c r="F21" i="11"/>
  <c r="F20" i="11"/>
  <c r="F19" i="11"/>
  <c r="H19" i="11" l="1"/>
  <c r="S168" i="10" l="1"/>
  <c r="U168" i="10" s="1"/>
  <c r="S167" i="10"/>
  <c r="U167" i="10" s="1"/>
  <c r="Z165" i="10" l="1"/>
  <c r="Y165" i="10"/>
  <c r="T165" i="10" s="1"/>
  <c r="P165" i="10"/>
  <c r="S165" i="10" s="1"/>
  <c r="U165" i="10" l="1"/>
  <c r="V165" i="10" s="1"/>
  <c r="F86" i="9"/>
  <c r="H86" i="9"/>
  <c r="P159" i="10"/>
  <c r="S159" i="10" s="1"/>
  <c r="P160" i="10"/>
  <c r="AA160" i="10"/>
  <c r="J197" i="10"/>
  <c r="J177" i="10"/>
  <c r="Z160" i="10"/>
  <c r="Y160" i="10"/>
  <c r="T160" i="10" s="1"/>
  <c r="S160" i="10"/>
  <c r="Z159" i="10"/>
  <c r="Y159" i="10"/>
  <c r="T159" i="10" s="1"/>
  <c r="F88" i="9" l="1"/>
  <c r="U159" i="10"/>
  <c r="V159" i="10" s="1"/>
  <c r="U160" i="10"/>
  <c r="V160" i="10" s="1"/>
  <c r="F205" i="10"/>
  <c r="Z163" i="10"/>
  <c r="Z158" i="10"/>
  <c r="J171" i="10"/>
  <c r="J156" i="10"/>
  <c r="J152" i="10"/>
  <c r="J141" i="10"/>
  <c r="J137" i="10"/>
  <c r="Y164" i="10"/>
  <c r="T164" i="10" s="1"/>
  <c r="S164" i="10"/>
  <c r="Y163" i="10"/>
  <c r="T163" i="10" s="1"/>
  <c r="S163" i="10"/>
  <c r="S162" i="10"/>
  <c r="U162" i="10" s="1"/>
  <c r="U164" i="10" l="1"/>
  <c r="V164" i="10" s="1"/>
  <c r="U163" i="10"/>
  <c r="V163" i="10" s="1"/>
  <c r="W149" i="10"/>
  <c r="AB149" i="10" s="1"/>
  <c r="S161" i="10" l="1"/>
  <c r="U161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214" i="10" l="1"/>
  <c r="F213" i="10"/>
  <c r="F212" i="10"/>
  <c r="Y141" i="10" l="1"/>
  <c r="S153" i="10" l="1"/>
  <c r="U153" i="10" s="1"/>
  <c r="J169" i="10" l="1"/>
  <c r="AG144" i="10"/>
  <c r="AF144" i="10"/>
  <c r="AE144" i="10"/>
  <c r="S150" i="10" l="1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D135" i="10"/>
  <c r="AC135" i="10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S132" i="10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H29" i="11" l="1"/>
  <c r="C6" i="1"/>
  <c r="C5" i="1"/>
  <c r="H31" i="4"/>
  <c r="J5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9" i="1" l="1"/>
  <c r="S129" i="10"/>
  <c r="U129" i="10" s="1"/>
  <c r="H202" i="10" l="1"/>
  <c r="E202" i="10"/>
  <c r="H201" i="10"/>
  <c r="E201" i="10"/>
  <c r="P128" i="10"/>
  <c r="S128" i="10" s="1"/>
  <c r="U128" i="10" s="1"/>
  <c r="M202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200" i="10"/>
  <c r="E200" i="10"/>
  <c r="F198" i="10"/>
  <c r="H197" i="10"/>
  <c r="E197" i="10"/>
  <c r="F209" i="10"/>
  <c r="AC197" i="10"/>
  <c r="AC196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97" i="10"/>
  <c r="AB196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97" i="10"/>
  <c r="AA196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99" i="10" l="1"/>
  <c r="AC198" i="10"/>
  <c r="AA198" i="10"/>
  <c r="AB198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201" i="10" l="1"/>
  <c r="E65" i="10" l="1"/>
  <c r="O82" i="10" l="1"/>
  <c r="M200" i="10" l="1"/>
  <c r="F206" i="10"/>
  <c r="F208" i="10" l="1"/>
  <c r="F204" i="10" l="1"/>
  <c r="F210" i="10" s="1"/>
  <c r="J210" i="10" s="1"/>
  <c r="O9" i="1" l="1"/>
  <c r="H38" i="5" l="1"/>
  <c r="J6" i="1" s="1"/>
  <c r="H41" i="6"/>
  <c r="J12" i="1" l="1"/>
  <c r="J18" i="1"/>
  <c r="H24" i="3"/>
  <c r="H27" i="2"/>
  <c r="F41" i="6" l="1"/>
  <c r="F43" i="6" l="1"/>
  <c r="C7" i="1"/>
  <c r="C15" i="1" s="1"/>
  <c r="M9" i="1"/>
  <c r="F40" i="5" l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85" i="9" s="1"/>
  <c r="F87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<sst xmlns="http://schemas.openxmlformats.org/spreadsheetml/2006/main" count="1543" uniqueCount="908">
  <si>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</si>
  <si>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</si>
  <si>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</si>
  <si>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</si>
  <si>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</si>
  <si>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</si>
  <si>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</si>
  <si>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</si>
  <si>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</si>
  <si>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</si>
  <si>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</si>
  <si>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</si>
  <si>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</si>
  <si>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</si>
  <si>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</si>
  <si>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</si>
  <si>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</si>
  <si>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</si>
  <si>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</si>
  <si>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</si>
  <si>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</si>
  <si>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</si>
  <si>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</si>
  <si>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</si>
  <si>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</si>
  <si>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</si>
  <si>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</si>
  <si>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</si>
  <si>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</si>
  <si>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</si>
  <si>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</si>
  <si>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</si>
  <si>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</si>
  <si>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</si>
  <si>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</si>
  <si>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</si>
  <si>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</si>
  <si>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</si>
  <si>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</si>
  <si>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</si>
  <si>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</si>
  <si>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</si>
  <si>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</si>
  <si>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</si>
  <si>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</si>
  <si>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</si>
  <si>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</si>
  <si>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</si>
  <si>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</si>
  <si>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</si>
  <si>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</si>
  <si>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</si>
  <si>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</si>
  <si>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</si>
  <si>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</si>
  <si>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</si>
  <si>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</si>
  <si>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</si>
  <si>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</si>
  <si>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</si>
  <si>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</si>
  <si>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</si>
  <si>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</si>
  <si>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</si>
  <si>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</si>
  <si>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</si>
  <si>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</si>
  <si>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</si>
  <si>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</si>
  <si>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</si>
  <si>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</si>
  <si>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</si>
  <si>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</si>
  <si>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</si>
  <si>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</si>
  <si>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</si>
  <si>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</si>
  <si>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</si>
  <si>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</si>
  <si>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</si>
  <si>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</si>
  <si>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</si>
  <si>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</si>
  <si>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</si>
  <si>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</si>
  <si>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</si>
  <si>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</si>
  <si>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</si>
  <si>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</si>
  <si>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</si>
  <si>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</si>
  <si>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</si>
  <si>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</si>
  <si>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</si>
  <si>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</si>
  <si>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</si>
  <si>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</si>
  <si>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</si>
  <si>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</si>
  <si>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</si>
  <si>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</si>
  <si>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</si>
  <si>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</si>
  <si>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</si>
  <si>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</si>
  <si>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</si>
  <si>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</si>
  <si>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</si>
  <si>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</si>
  <si>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</si>
  <si>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</si>
  <si>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</si>
  <si>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</si>
  <si>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</si>
  <si>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</si>
  <si>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</si>
  <si>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</si>
  <si>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</si>
  <si>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</si>
  <si>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</si>
  <si>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</si>
  <si>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</si>
  <si>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</si>
  <si>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</si>
  <si>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</si>
  <si>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</si>
  <si>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</si>
  <si>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</si>
  <si>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</si>
  <si>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</si>
  <si>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</si>
  <si>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</si>
  <si>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</si>
  <si>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</si>
  <si>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</si>
  <si>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</si>
  <si>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</si>
  <si>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</si>
  <si>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</si>
  <si>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</si>
  <si>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</si>
  <si>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</si>
  <si>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</si>
  <si>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</si>
  <si>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</si>
  <si>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</si>
  <si>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</si>
  <si>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</si>
  <si>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</si>
  <si>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</si>
  <si>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</si>
  <si>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</si>
  <si>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</si>
  <si>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</si>
  <si>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</si>
  <si>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</si>
  <si>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</si>
  <si>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</si>
  <si>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</si>
  <si>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</si>
  <si>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</si>
  <si>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</si>
  <si>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</si>
  <si>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</si>
  <si>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</si>
  <si>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</si>
  <si>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</si>
  <si>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</si>
  <si>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</si>
  <si>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</si>
  <si>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</si>
  <si>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</si>
  <si>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</si>
  <si>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</si>
  <si>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</si>
  <si>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</si>
  <si>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</si>
  <si>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</si>
  <si>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</si>
  <si>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</si>
  <si>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</si>
  <si>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</si>
  <si>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</si>
  <si>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</si>
  <si>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</si>
  <si>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</si>
  <si>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</si>
  <si>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</si>
  <si>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</si>
  <si>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</si>
  <si>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</si>
  <si>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</si>
  <si>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</si>
  <si>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</si>
  <si>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</si>
  <si>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</si>
  <si>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</si>
  <si>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</si>
  <si>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</si>
  <si>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</si>
  <si>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</si>
  <si>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</si>
  <si>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</si>
  <si>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</si>
  <si>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</si>
  <si>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</si>
  <si>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</si>
  <si>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</si>
  <si>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</si>
  <si>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</si>
  <si>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</si>
  <si>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</si>
  <si>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</si>
  <si>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</si>
  <si>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</si>
  <si>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</si>
  <si>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</si>
  <si>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</si>
  <si>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</si>
  <si>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</si>
  <si>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</si>
  <si>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</si>
  <si>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</si>
  <si>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</si>
  <si>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</si>
  <si>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</si>
  <si>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</si>
  <si>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</si>
  <si>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</si>
  <si>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</si>
  <si>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</si>
  <si>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</si>
  <si>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</si>
  <si>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</si>
  <si>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</si>
  <si>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</si>
  <si>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</si>
  <si>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</si>
  <si>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</si>
  <si>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</si>
  <si>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</si>
  <si>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</si>
  <si>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</si>
  <si>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</si>
  <si>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</si>
  <si>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</si>
  <si>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</si>
  <si>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</si>
  <si>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</si>
  <si>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</si>
  <si>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</si>
  <si>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</si>
  <si>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</si>
  <si>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</si>
  <si>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</si>
  <si>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</si>
  <si>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</si>
  <si>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</si>
  <si>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</si>
  <si>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</si>
  <si>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</si>
  <si>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</si>
  <si>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</si>
  <si>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</si>
  <si>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</si>
  <si>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</si>
  <si>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</si>
  <si>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</si>
  <si>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</si>
  <si>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</si>
  <si>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</si>
  <si>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</si>
  <si>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</si>
  <si>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</si>
  <si>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</si>
  <si>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</si>
  <si>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</si>
  <si>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</si>
  <si>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</si>
  <si>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</si>
  <si>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</si>
  <si>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</si>
  <si>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</si>
  <si>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</si>
  <si>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</si>
  <si>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</si>
  <si>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</si>
  <si>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</si>
  <si>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</si>
  <si>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</si>
  <si>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</si>
  <si>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</si>
  <si>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</si>
  <si>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</si>
  <si>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</si>
  <si>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</si>
  <si>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</si>
  <si>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</si>
  <si>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</si>
  <si>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</si>
  <si>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</si>
  <si>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</si>
  <si>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</si>
  <si>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</si>
  <si>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</si>
  <si>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</si>
  <si>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</si>
  <si>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</si>
  <si>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</si>
  <si>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</si>
  <si>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</si>
  <si>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</si>
  <si>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</si>
  <si>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</si>
  <si>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</si>
  <si>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</si>
  <si>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</si>
  <si>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</si>
  <si>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</si>
  <si>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</si>
  <si>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</si>
  <si>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</si>
  <si>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</si>
  <si>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</si>
  <si>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</si>
  <si>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</si>
  <si>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</si>
  <si>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</si>
  <si>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</si>
  <si>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</si>
  <si>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</si>
  <si>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</si>
  <si>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</si>
  <si>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</si>
  <si>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</si>
  <si>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</si>
  <si>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</si>
  <si>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</si>
  <si>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</si>
  <si>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</si>
  <si>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</si>
  <si>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</si>
  <si>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</si>
  <si>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</si>
  <si>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</si>
  <si>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</si>
  <si>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</si>
  <si>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</si>
  <si>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</si>
  <si>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</si>
  <si>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</si>
  <si>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</si>
  <si>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</si>
  <si>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</si>
  <si>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</si>
  <si>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</si>
  <si>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</si>
  <si>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</si>
  <si>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</si>
  <si>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</si>
  <si>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</si>
  <si>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</si>
  <si>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</si>
  <si>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</si>
  <si>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</si>
  <si>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</si>
  <si>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</si>
  <si>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</si>
  <si>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</si>
  <si>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</si>
  <si>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</si>
  <si>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</si>
  <si>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</si>
  <si>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</si>
  <si>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</si>
  <si>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</si>
  <si>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</si>
  <si>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</si>
  <si>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</si>
  <si>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</si>
  <si>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</si>
  <si>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</si>
  <si>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</si>
  <si>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</si>
  <si>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</si>
  <si>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</si>
  <si>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</si>
  <si>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</si>
  <si>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</si>
  <si>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</si>
  <si>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</si>
  <si>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</si>
  <si>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</si>
  <si>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</si>
  <si>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</si>
  <si>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</si>
  <si>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</si>
  <si>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</si>
  <si>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</si>
  <si>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</si>
  <si>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</si>
  <si>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</si>
  <si>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</si>
  <si>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</si>
  <si>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</si>
  <si>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</si>
  <si>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</si>
  <si>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</si>
  <si>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</si>
  <si>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</si>
  <si>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</si>
  <si>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</si>
  <si>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</si>
  <si>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</si>
  <si>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</si>
  <si>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</si>
  <si>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</si>
  <si>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</si>
  <si>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</si>
  <si>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</si>
  <si>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</si>
  <si>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</si>
  <si>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</si>
  <si>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</si>
  <si>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</si>
  <si>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</si>
  <si>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</si>
  <si>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</si>
  <si>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</si>
  <si>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</si>
  <si>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</si>
  <si>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</si>
  <si>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</si>
  <si>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</si>
  <si>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</si>
  <si>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</si>
  <si>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</si>
  <si>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</si>
  <si>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</si>
  <si>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</si>
  <si>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</si>
  <si>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</si>
  <si>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</si>
  <si>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</si>
  <si>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</si>
  <si>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</si>
  <si>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</si>
  <si>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</si>
  <si>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</si>
  <si>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</si>
  <si>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</si>
  <si>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</si>
  <si>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</si>
  <si>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</si>
  <si>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</si>
  <si>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</si>
  <si>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</si>
  <si>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</si>
  <si>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</si>
  <si>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</si>
  <si>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</si>
  <si>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</si>
  <si>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</si>
  <si>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</si>
  <si>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</si>
  <si>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</si>
  <si>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</si>
  <si>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</si>
  <si>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</si>
  <si>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</si>
  <si>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</si>
  <si>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</si>
  <si>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</si>
  <si>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</si>
  <si>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</si>
  <si>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</si>
  <si>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</si>
  <si>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</si>
  <si>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</si>
  <si>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</si>
  <si>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</si>
  <si>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</si>
  <si>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</si>
  <si>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</si>
  <si>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</si>
  <si>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</si>
  <si>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</si>
  <si>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</si>
  <si>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</si>
  <si>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</si>
  <si>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</si>
  <si>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</si>
  <si>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</si>
  <si>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</si>
  <si>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</si>
  <si>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</si>
  <si>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</si>
  <si>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</si>
  <si>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</si>
  <si>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</si>
  <si>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</si>
  <si>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</si>
  <si>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</si>
  <si>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</si>
  <si>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</si>
  <si>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</si>
  <si>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</si>
  <si>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</si>
  <si>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</si>
  <si>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</si>
  <si>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</si>
  <si>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</si>
  <si>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</si>
  <si>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</si>
  <si>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</si>
  <si>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</si>
  <si>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</si>
  <si>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</si>
  <si>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</si>
  <si>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</si>
  <si>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</si>
  <si>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</si>
  <si>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</si>
  <si>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</si>
  <si>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</si>
  <si>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</si>
  <si>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</si>
  <si>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</si>
  <si>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</si>
  <si>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</si>
  <si>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</si>
  <si>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</si>
  <si>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</si>
  <si>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</si>
  <si>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</si>
  <si>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</si>
  <si>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</si>
  <si>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</si>
  <si>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</si>
  <si>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</si>
  <si>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</si>
  <si>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</si>
  <si>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</si>
  <si>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</si>
  <si>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</si>
  <si>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</si>
  <si>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</si>
  <si>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</si>
  <si>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</si>
  <si>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</si>
  <si>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</si>
  <si>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</si>
  <si>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</si>
  <si>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</si>
  <si>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</si>
  <si>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</si>
  <si>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</si>
  <si>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</si>
  <si>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</si>
  <si>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</si>
  <si>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</si>
  <si>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</si>
  <si>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</si>
  <si>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</si>
  <si>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</si>
  <si>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</si>
  <si>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</si>
  <si>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</si>
  <si>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</si>
  <si>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</si>
  <si>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</si>
  <si>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</si>
  <si>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</si>
  <si>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</si>
  <si>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</si>
  <si>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</si>
  <si>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</si>
  <si>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</si>
  <si>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</si>
  <si>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</si>
  <si>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</si>
  <si>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</si>
  <si>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</si>
  <si>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</si>
  <si>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</si>
  <si>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</si>
  <si>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</si>
  <si>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</si>
  <si>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</si>
  <si>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</si>
  <si>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</si>
  <si>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</si>
  <si>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</si>
  <si>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</si>
  <si>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</si>
  <si>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</si>
  <si>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</si>
  <si>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</si>
  <si>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</si>
  <si>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</si>
  <si>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</si>
  <si>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</si>
  <si>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</si>
  <si>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</si>
  <si>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</si>
  <si>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</si>
  <si>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</si>
  <si>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</si>
  <si>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</si>
  <si>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</si>
  <si>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</si>
  <si>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</si>
  <si>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</si>
  <si>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</si>
  <si>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</si>
  <si>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</si>
  <si>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</si>
  <si>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</si>
  <si>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</si>
  <si>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</si>
  <si>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</si>
  <si>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</si>
  <si>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</si>
  <si>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</si>
  <si>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</si>
  <si>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</si>
  <si>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</si>
  <si>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</si>
  <si>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</si>
  <si>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</si>
  <si>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</si>
  <si>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</si>
  <si>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</si>
  <si>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</si>
  <si>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</si>
  <si>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</si>
  <si>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</si>
  <si>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</si>
  <si>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</si>
  <si>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</si>
  <si>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</si>
  <si>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</si>
  <si>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</si>
  <si>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</si>
  <si>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</si>
  <si>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</si>
  <si>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</si>
  <si>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</si>
  <si>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</si>
  <si>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</si>
  <si>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</si>
  <si>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</si>
  <si>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</si>
  <si>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</si>
  <si>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</si>
  <si>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</si>
  <si>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</si>
  <si>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</si>
  <si>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</si>
  <si>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</si>
  <si>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</si>
  <si>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</si>
  <si>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</si>
  <si>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</si>
  <si>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</si>
  <si>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</si>
  <si>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</si>
  <si>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</si>
  <si>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</si>
  <si>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</si>
  <si>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</si>
  <si>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</si>
  <si>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</si>
  <si>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</si>
  <si>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</si>
  <si>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</si>
  <si>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</si>
  <si>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</si>
  <si>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</si>
  <si>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</si>
  <si>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</si>
  <si>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</si>
  <si>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</si>
  <si>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</si>
  <si>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</si>
  <si>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</si>
  <si>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</si>
  <si>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</si>
  <si>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</si>
  <si>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</si>
  <si>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</si>
  <si>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</si>
  <si>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</si>
  <si>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</si>
  <si>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</si>
  <si>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</si>
  <si>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</si>
  <si>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</si>
  <si>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</si>
  <si>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</si>
  <si>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</si>
  <si>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</si>
  <si>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</si>
  <si>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</si>
  <si>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</si>
  <si>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</si>
  <si>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</si>
  <si>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</si>
  <si>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</si>
  <si>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</si>
  <si>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</si>
  <si>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</si>
  <si>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</si>
  <si>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</si>
  <si>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</si>
  <si>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</si>
  <si>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</si>
  <si>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</si>
  <si>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</si>
  <si>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</si>
  <si>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</si>
  <si>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</si>
  <si>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</si>
  <si>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</si>
  <si>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</si>
  <si>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</si>
  <si>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</si>
  <si>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</si>
  <si>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</si>
  <si>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</si>
  <si>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</si>
  <si>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</si>
  <si>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</si>
  <si>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</si>
  <si>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</si>
  <si>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</si>
  <si>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</si>
  <si>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</si>
  <si>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</si>
  <si>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</si>
  <si>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</si>
  <si>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</si>
  <si>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</si>
  <si>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</si>
  <si>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</si>
  <si>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</si>
  <si>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</si>
  <si>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</si>
  <si>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</si>
  <si>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</si>
  <si>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</si>
  <si>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</si>
  <si>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</si>
  <si>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</si>
  <si>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</si>
  <si>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</si>
  <si>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</si>
  <si>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</si>
  <si>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</si>
  <si>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</si>
  <si>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</si>
  <si>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</si>
  <si>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</si>
  <si>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</si>
  <si>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</si>
  <si>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</si>
  <si>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</si>
  <si>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</si>
  <si>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</si>
  <si>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</si>
  <si>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</si>
  <si>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</si>
  <si>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</si>
  <si>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</si>
  <si>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</si>
  <si>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</si>
  <si>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</si>
  <si>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</si>
  <si>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</si>
  <si>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</si>
  <si>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</si>
  <si>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</si>
  <si>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</si>
  <si>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</si>
  <si>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</si>
  <si>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</si>
  <si>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</si>
  <si>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</si>
  <si>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</si>
  <si>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</si>
  <si>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</si>
  <si>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</si>
  <si>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</si>
  <si>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</si>
  <si>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</si>
  <si>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</si>
  <si>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</si>
  <si>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</si>
  <si>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</si>
  <si>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</si>
  <si>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</si>
  <si>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</si>
  <si>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</si>
  <si>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</si>
  <si>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</si>
  <si>
    <t>2000e</t>
    <phoneticPr fontId="2"/>
  </si>
  <si>
    <t>未入金</t>
    <rPh sb="0" eb="2">
      <t>ミニュウキン</t>
    </rPh>
    <phoneticPr fontId="2"/>
  </si>
  <si>
    <t>還付</t>
    <rPh sb="0" eb="2">
      <t>カンプ</t>
    </rPh>
    <phoneticPr fontId="2"/>
  </si>
  <si>
    <t>未入金</t>
    <rPh sb="0" eb="2">
      <t>ミニュウキン</t>
    </rPh>
    <phoneticPr fontId="2"/>
  </si>
  <si>
    <t>売上</t>
    <rPh sb="0" eb="2">
      <t>ウリアゲ</t>
    </rPh>
    <phoneticPr fontId="2"/>
  </si>
  <si>
    <t>Inv-029</t>
    <phoneticPr fontId="2"/>
  </si>
  <si>
    <t>装置費用入金(inv-029)</t>
    <rPh sb="0" eb="2">
      <t>ソウチ</t>
    </rPh>
    <rPh sb="2" eb="4">
      <t>ヒヨウ</t>
    </rPh>
    <rPh sb="4" eb="6">
      <t>ニュウキン</t>
    </rPh>
    <phoneticPr fontId="2"/>
  </si>
  <si>
    <t>装置購入(Thermo LCMS)</t>
    <rPh sb="0" eb="2">
      <t>ソウチ</t>
    </rPh>
    <rPh sb="2" eb="4">
      <t>コウニュウ</t>
    </rPh>
    <phoneticPr fontId="2"/>
  </si>
  <si>
    <t>6/5</t>
    <phoneticPr fontId="2"/>
  </si>
  <si>
    <t>該非証明書発行費</t>
    <rPh sb="0" eb="5">
      <t>ガイヒショウメイショ</t>
    </rPh>
    <rPh sb="5" eb="7">
      <t>ハッコウ</t>
    </rPh>
    <rPh sb="7" eb="8">
      <t>ヒ</t>
    </rPh>
    <phoneticPr fontId="2"/>
  </si>
  <si>
    <t>柚木行政書士事務所</t>
    <rPh sb="0" eb="2">
      <t>ユズキ</t>
    </rPh>
    <rPh sb="2" eb="9">
      <t>ギョウセイショシジムショ</t>
    </rPh>
    <phoneticPr fontId="2"/>
  </si>
  <si>
    <t>6/18</t>
    <phoneticPr fontId="2"/>
  </si>
  <si>
    <t>国民健康保険</t>
    <rPh sb="0" eb="6">
      <t>コクミンケンコウホケン</t>
    </rPh>
    <phoneticPr fontId="2"/>
  </si>
  <si>
    <t>長岡京市</t>
    <rPh sb="0" eb="4">
      <t>ナガオカキョウシ</t>
    </rPh>
    <phoneticPr fontId="2"/>
  </si>
  <si>
    <t>水道料金</t>
    <rPh sb="0" eb="2">
      <t>スイドウ</t>
    </rPh>
    <rPh sb="2" eb="4">
      <t>リョウキン</t>
    </rPh>
    <phoneticPr fontId="2"/>
  </si>
  <si>
    <t>京都市下水道局</t>
    <rPh sb="0" eb="2">
      <t>キョウト</t>
    </rPh>
    <rPh sb="2" eb="3">
      <t>シ</t>
    </rPh>
    <rPh sb="3" eb="6">
      <t>ゲスイドウ</t>
    </rPh>
    <rPh sb="6" eb="7">
      <t>キョク</t>
    </rPh>
    <phoneticPr fontId="2"/>
  </si>
  <si>
    <t>市府民税</t>
    <rPh sb="0" eb="1">
      <t>シ</t>
    </rPh>
    <rPh sb="1" eb="3">
      <t>フミン</t>
    </rPh>
    <rPh sb="3" eb="4">
      <t>ゼイ</t>
    </rPh>
    <phoneticPr fontId="2"/>
  </si>
  <si>
    <t>6/19</t>
    <phoneticPr fontId="2"/>
  </si>
  <si>
    <t>名刺作成費</t>
    <rPh sb="0" eb="2">
      <t>メイシ</t>
    </rPh>
    <rPh sb="2" eb="4">
      <t>サクセイ</t>
    </rPh>
    <rPh sb="4" eb="5">
      <t>ヒ</t>
    </rPh>
    <phoneticPr fontId="2"/>
  </si>
  <si>
    <t>名刺ハウス</t>
    <rPh sb="0" eb="2">
      <t>メイシ</t>
    </rPh>
    <phoneticPr fontId="2"/>
  </si>
  <si>
    <t>6/23</t>
    <phoneticPr fontId="2"/>
  </si>
  <si>
    <t>バイク修理代</t>
    <rPh sb="3" eb="6">
      <t>シュウリダイ</t>
    </rPh>
    <phoneticPr fontId="2"/>
  </si>
  <si>
    <t>モトセカンド</t>
    <phoneticPr fontId="2"/>
  </si>
  <si>
    <t>ネジ、殺虫剤</t>
    <rPh sb="3" eb="6">
      <t>サッチュウザイ</t>
    </rPh>
    <phoneticPr fontId="2"/>
  </si>
  <si>
    <t>ロイヤルホームセンター</t>
    <phoneticPr fontId="2"/>
  </si>
  <si>
    <t>シーズin長岡京</t>
    <rPh sb="5" eb="8">
      <t>ナガオカキョウ</t>
    </rPh>
    <phoneticPr fontId="2"/>
  </si>
  <si>
    <t>店舗装飾用お花</t>
    <rPh sb="0" eb="2">
      <t>テンポ</t>
    </rPh>
    <rPh sb="2" eb="5">
      <t>ソウショクヨウ</t>
    </rPh>
    <rPh sb="6" eb="7">
      <t>ハナ</t>
    </rPh>
    <phoneticPr fontId="2"/>
  </si>
  <si>
    <t>ユニバーサル園芸社</t>
    <rPh sb="6" eb="8">
      <t>エンゲイ</t>
    </rPh>
    <rPh sb="8" eb="9">
      <t>シャ</t>
    </rPh>
    <phoneticPr fontId="2"/>
  </si>
  <si>
    <t>6/24</t>
    <phoneticPr fontId="2"/>
  </si>
  <si>
    <t>JR（長岡京→宇都宮）</t>
    <rPh sb="3" eb="6">
      <t>ナガオカキョウ</t>
    </rPh>
    <rPh sb="7" eb="10">
      <t>ウツノミヤ</t>
    </rPh>
    <phoneticPr fontId="2"/>
  </si>
  <si>
    <t>JR</t>
    <phoneticPr fontId="2"/>
  </si>
  <si>
    <t>東野タクシー</t>
    <rPh sb="0" eb="2">
      <t>ヒガシノ</t>
    </rPh>
    <phoneticPr fontId="2"/>
  </si>
  <si>
    <t>JR(宇都宮→上野）</t>
    <rPh sb="3" eb="6">
      <t>ウツノミヤ</t>
    </rPh>
    <rPh sb="7" eb="9">
      <t>ウエノ</t>
    </rPh>
    <phoneticPr fontId="2"/>
  </si>
  <si>
    <t>宿泊代</t>
    <rPh sb="0" eb="3">
      <t>シュクハクダイ</t>
    </rPh>
    <phoneticPr fontId="2"/>
  </si>
  <si>
    <t>JR(御徒町→亀有）</t>
    <rPh sb="3" eb="6">
      <t>オカチマチ</t>
    </rPh>
    <rPh sb="7" eb="9">
      <t>カメアリ</t>
    </rPh>
    <phoneticPr fontId="2"/>
  </si>
  <si>
    <t>JR(亀有→川口）</t>
    <rPh sb="3" eb="5">
      <t>カメアリ</t>
    </rPh>
    <rPh sb="6" eb="8">
      <t>カワグチ</t>
    </rPh>
    <phoneticPr fontId="2"/>
  </si>
  <si>
    <t>東野自動車交通</t>
    <rPh sb="0" eb="2">
      <t>ヒガシノ</t>
    </rPh>
    <rPh sb="2" eb="5">
      <t>ジドウシャ</t>
    </rPh>
    <rPh sb="5" eb="7">
      <t>コウツウ</t>
    </rPh>
    <phoneticPr fontId="2"/>
  </si>
  <si>
    <t>ヤジタ交通</t>
    <rPh sb="3" eb="5">
      <t>コウツウ</t>
    </rPh>
    <phoneticPr fontId="2"/>
  </si>
  <si>
    <t>飛鳥交通</t>
    <rPh sb="0" eb="2">
      <t>アスカ</t>
    </rPh>
    <rPh sb="2" eb="4">
      <t>コウツウ</t>
    </rPh>
    <phoneticPr fontId="2"/>
  </si>
  <si>
    <t>JR(南浦和→東京)</t>
    <rPh sb="3" eb="4">
      <t>ミナミ</t>
    </rPh>
    <rPh sb="4" eb="6">
      <t>ウラワ</t>
    </rPh>
    <rPh sb="7" eb="9">
      <t>トウキョウ</t>
    </rPh>
    <phoneticPr fontId="2"/>
  </si>
  <si>
    <t>JR(東京→長岡京）</t>
    <rPh sb="3" eb="5">
      <t>トウキョウ</t>
    </rPh>
    <rPh sb="6" eb="9">
      <t>ナガオカキョウ</t>
    </rPh>
    <phoneticPr fontId="2"/>
  </si>
  <si>
    <t>徒士の湯ドーミーイン上野・御徒町</t>
    <phoneticPr fontId="2"/>
  </si>
  <si>
    <t>gc6790</t>
    <phoneticPr fontId="2"/>
  </si>
  <si>
    <t>LC10A</t>
    <phoneticPr fontId="2"/>
  </si>
  <si>
    <t>雑費</t>
    <rPh sb="0" eb="2">
      <t>ザッピ</t>
    </rPh>
    <phoneticPr fontId="2"/>
  </si>
  <si>
    <t>Seria</t>
    <phoneticPr fontId="2"/>
  </si>
  <si>
    <t>接待費</t>
    <rPh sb="0" eb="3">
      <t>セッタイヒ</t>
    </rPh>
    <phoneticPr fontId="2"/>
  </si>
  <si>
    <t>白椀竹快楼（山川部長、自分）</t>
    <rPh sb="0" eb="1">
      <t>シロ</t>
    </rPh>
    <rPh sb="1" eb="2">
      <t>ワン</t>
    </rPh>
    <rPh sb="2" eb="3">
      <t>タケ</t>
    </rPh>
    <rPh sb="3" eb="4">
      <t>カイ</t>
    </rPh>
    <rPh sb="4" eb="5">
      <t>ロウ</t>
    </rPh>
    <rPh sb="6" eb="8">
      <t>ヤマカワ</t>
    </rPh>
    <rPh sb="8" eb="10">
      <t>ブチョウ</t>
    </rPh>
    <rPh sb="11" eb="13">
      <t>ジブン</t>
    </rPh>
    <phoneticPr fontId="2"/>
  </si>
  <si>
    <t>高島屋京都店</t>
    <rPh sb="0" eb="3">
      <t>タカシマヤ</t>
    </rPh>
    <rPh sb="3" eb="5">
      <t>キョウト</t>
    </rPh>
    <rPh sb="5" eb="6">
      <t>テン</t>
    </rPh>
    <phoneticPr fontId="2"/>
  </si>
  <si>
    <t>藤井大丸</t>
    <rPh sb="0" eb="4">
      <t>フジイダイマル</t>
    </rPh>
    <phoneticPr fontId="2"/>
  </si>
  <si>
    <t>長岡天神駅第２</t>
    <rPh sb="0" eb="5">
      <t>ナガオカテンジンエキ</t>
    </rPh>
    <rPh sb="5" eb="6">
      <t>ダイ</t>
    </rPh>
    <phoneticPr fontId="2"/>
  </si>
  <si>
    <t>6/21</t>
    <phoneticPr fontId="2"/>
  </si>
  <si>
    <t>近江タクシー</t>
    <rPh sb="0" eb="2">
      <t>オウミ</t>
    </rPh>
    <phoneticPr fontId="2"/>
  </si>
  <si>
    <t>トンチョ（山口、吉桑、中川、稲実、自分）</t>
    <rPh sb="5" eb="7">
      <t>ヤマグチ</t>
    </rPh>
    <rPh sb="8" eb="9">
      <t>ヨシ</t>
    </rPh>
    <rPh sb="9" eb="10">
      <t>クワ</t>
    </rPh>
    <rPh sb="11" eb="13">
      <t>ナカガワ</t>
    </rPh>
    <rPh sb="14" eb="16">
      <t>イナミ</t>
    </rPh>
    <rPh sb="17" eb="19">
      <t>ジブン</t>
    </rPh>
    <phoneticPr fontId="2"/>
  </si>
  <si>
    <t>おんち王国（山口、吉桑、中川、稲実、自分）</t>
    <rPh sb="3" eb="5">
      <t>オウコク</t>
    </rPh>
    <rPh sb="6" eb="8">
      <t>ヤマグチ</t>
    </rPh>
    <rPh sb="9" eb="10">
      <t>ヨシ</t>
    </rPh>
    <rPh sb="10" eb="11">
      <t>クワ</t>
    </rPh>
    <rPh sb="12" eb="14">
      <t>ナカガワ</t>
    </rPh>
    <rPh sb="15" eb="17">
      <t>イナミ</t>
    </rPh>
    <rPh sb="18" eb="20">
      <t>ジブン</t>
    </rPh>
    <phoneticPr fontId="2"/>
  </si>
  <si>
    <t>都タクシー</t>
    <rPh sb="0" eb="1">
      <t>ミヤコ</t>
    </rPh>
    <phoneticPr fontId="2"/>
  </si>
  <si>
    <t>6/22</t>
    <phoneticPr fontId="2"/>
  </si>
  <si>
    <t>6/28</t>
    <phoneticPr fontId="2"/>
  </si>
  <si>
    <t>シャツ</t>
    <phoneticPr fontId="2"/>
  </si>
  <si>
    <t>6/29</t>
    <phoneticPr fontId="2"/>
  </si>
  <si>
    <t>ジェイアール西日本伊勢丹</t>
    <rPh sb="6" eb="7">
      <t>ニシ</t>
    </rPh>
    <rPh sb="7" eb="9">
      <t>ニホン</t>
    </rPh>
    <rPh sb="9" eb="12">
      <t>イセタン</t>
    </rPh>
    <phoneticPr fontId="2"/>
  </si>
  <si>
    <t>ビジネスシューズ</t>
    <phoneticPr fontId="2"/>
  </si>
  <si>
    <t>トレーディングポスト</t>
    <phoneticPr fontId="2"/>
  </si>
  <si>
    <t>WILL(北仲氏、自分）</t>
    <rPh sb="5" eb="7">
      <t>キタナカ</t>
    </rPh>
    <rPh sb="7" eb="8">
      <t>シ</t>
    </rPh>
    <rPh sb="9" eb="11">
      <t>ジブン</t>
    </rPh>
    <phoneticPr fontId="2"/>
  </si>
  <si>
    <t>ICS-5000</t>
    <phoneticPr fontId="2"/>
  </si>
  <si>
    <t>Thermo QDS</t>
    <phoneticPr fontId="2"/>
  </si>
  <si>
    <t>QP2010plus</t>
    <phoneticPr fontId="2"/>
  </si>
  <si>
    <t>Invoice-027</t>
  </si>
  <si>
    <t>Invoice-028</t>
  </si>
  <si>
    <t>Invoice-029</t>
  </si>
  <si>
    <t>運賃（Spectrum)</t>
    <rPh sb="0" eb="2">
      <t>ウンチン</t>
    </rPh>
    <phoneticPr fontId="2"/>
  </si>
  <si>
    <t>Thermo LCMS</t>
    <phoneticPr fontId="2"/>
  </si>
  <si>
    <t>利益</t>
    <rPh sb="0" eb="2">
      <t>リエキ</t>
    </rPh>
    <phoneticPr fontId="2"/>
  </si>
  <si>
    <t>RS-35</t>
    <phoneticPr fontId="2"/>
  </si>
  <si>
    <t>GCMSのみ</t>
    <phoneticPr fontId="2"/>
  </si>
  <si>
    <t>LC10A等多数</t>
    <rPh sb="5" eb="6">
      <t>ナド</t>
    </rPh>
    <rPh sb="6" eb="8">
      <t>タスウ</t>
    </rPh>
    <phoneticPr fontId="2"/>
  </si>
  <si>
    <t>装置購入(GCMS w/o GC)</t>
    <rPh sb="0" eb="2">
      <t>ソウチ</t>
    </rPh>
    <rPh sb="2" eb="4">
      <t>コウニュウ</t>
    </rPh>
    <phoneticPr fontId="2"/>
  </si>
  <si>
    <t>装置購入(LC-10A 56units)</t>
    <rPh sb="0" eb="2">
      <t>ソウチ</t>
    </rPh>
    <rPh sb="2" eb="4">
      <t>コウニュウ</t>
    </rPh>
    <phoneticPr fontId="2"/>
  </si>
  <si>
    <t>装置費用入金(inv-030)</t>
    <rPh sb="0" eb="2">
      <t>ソウチ</t>
    </rPh>
    <rPh sb="2" eb="4">
      <t>ヒヨウ</t>
    </rPh>
    <rPh sb="4" eb="6">
      <t>ニュウキン</t>
    </rPh>
    <phoneticPr fontId="2"/>
  </si>
  <si>
    <t>装置費用入金(inv-031)</t>
    <rPh sb="0" eb="2">
      <t>ソウチ</t>
    </rPh>
    <rPh sb="2" eb="4">
      <t>ヒヨウ</t>
    </rPh>
    <rPh sb="4" eb="6">
      <t>ニュウキン</t>
    </rPh>
    <phoneticPr fontId="2"/>
  </si>
  <si>
    <t>給与に使用（7月）</t>
    <rPh sb="0" eb="2">
      <t>キュウヨ</t>
    </rPh>
    <rPh sb="3" eb="5">
      <t>シヨウ</t>
    </rPh>
    <rPh sb="7" eb="8">
      <t>ガツ</t>
    </rPh>
    <phoneticPr fontId="2"/>
  </si>
  <si>
    <t>家賃に使用（7月）</t>
    <rPh sb="0" eb="2">
      <t>ヤチン</t>
    </rPh>
    <rPh sb="3" eb="5">
      <t>シヨウ</t>
    </rPh>
    <phoneticPr fontId="2"/>
  </si>
  <si>
    <t>賞与(夏）</t>
    <rPh sb="0" eb="2">
      <t>ショウヨ</t>
    </rPh>
    <rPh sb="3" eb="4">
      <t>ナツ</t>
    </rPh>
    <phoneticPr fontId="2"/>
  </si>
  <si>
    <t>未</t>
    <rPh sb="0" eb="1">
      <t>ミ</t>
    </rPh>
    <phoneticPr fontId="2"/>
  </si>
  <si>
    <t>未入金</t>
    <rPh sb="0" eb="2">
      <t>ミニュウキン</t>
    </rPh>
    <phoneticPr fontId="2"/>
  </si>
  <si>
    <t>未入金</t>
    <rPh sb="0" eb="1">
      <t>ミニュウキン</t>
    </rPh>
    <phoneticPr fontId="2"/>
  </si>
  <si>
    <t>事務所防犯用カメラ</t>
    <rPh sb="0" eb="2">
      <t>ジム</t>
    </rPh>
    <rPh sb="2" eb="3">
      <t>ショ</t>
    </rPh>
    <rPh sb="3" eb="6">
      <t>ボウハンヨウ</t>
    </rPh>
    <phoneticPr fontId="2"/>
  </si>
  <si>
    <t>Amazon</t>
    <phoneticPr fontId="2"/>
  </si>
  <si>
    <t>6/6</t>
    <phoneticPr fontId="2"/>
  </si>
  <si>
    <t>プリンターインク</t>
    <phoneticPr fontId="2"/>
  </si>
  <si>
    <t>Invoice-030</t>
  </si>
  <si>
    <t>Invoice-031</t>
  </si>
  <si>
    <t>Inv-030</t>
    <phoneticPr fontId="2"/>
  </si>
  <si>
    <t>Inv-031</t>
  </si>
  <si>
    <t>GCMS2010plus</t>
    <phoneticPr fontId="2"/>
  </si>
  <si>
    <t>未払い</t>
    <rPh sb="0" eb="2">
      <t>ミバラ</t>
    </rPh>
    <phoneticPr fontId="2"/>
  </si>
  <si>
    <t>（No17に含む）</t>
    <rPh sb="6" eb="7">
      <t>フク</t>
    </rPh>
    <phoneticPr fontId="2"/>
  </si>
  <si>
    <t>6/26</t>
    <phoneticPr fontId="2"/>
  </si>
  <si>
    <t>6/20</t>
    <phoneticPr fontId="2"/>
  </si>
  <si>
    <t>6/14</t>
    <phoneticPr fontId="2"/>
  </si>
  <si>
    <t>Waters 2695</t>
    <phoneticPr fontId="2"/>
  </si>
  <si>
    <t>7/9</t>
    <phoneticPr fontId="2"/>
  </si>
  <si>
    <t>エーワン松本さん 351507</t>
    <rPh sb="4" eb="6">
      <t>マツモト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</si>
</sst>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  <xf numFmtId="40" fontId="0" fillId="6" borderId="0" xfId="0" applyNumberFormat="1" applyFill="1">
      <alignment vertical="center"/>
    </xf>
    <xf numFmtId="2" fontId="0" fillId="6" borderId="0" xfId="0" applyNumberFormat="1" applyFill="1">
      <alignment vertical="center"/>
    </xf>
    <xf numFmtId="40" fontId="0" fillId="6" borderId="0" xfId="1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0" fillId="0" borderId="0" xfId="1" applyFont="1" applyFill="1">
      <alignment vertical="center"/>
    </xf>
    <xf numFmtId="38" fontId="3" fillId="6" borderId="0" xfId="0" applyNumberFormat="1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topLeftCell="A7" workbookViewId="0">
      <selection activeCell="P19" sqref="P19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45078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205433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>
        <f>'6月'!F86</f>
        <v>247679</v>
      </c>
      <c r="D8" s="1">
        <v>163124</v>
      </c>
      <c r="E8" s="1">
        <v>120000</v>
      </c>
      <c r="F8" s="1">
        <v>500000</v>
      </c>
      <c r="G8" s="1"/>
      <c r="H8" s="1"/>
      <c r="I8" s="1">
        <f>'6月'!H86</f>
        <v>1479700</v>
      </c>
      <c r="J8" s="1"/>
      <c r="K8" s="1">
        <f>輸出のみ!H168+輸出のみ!H166</f>
        <v>90980724</v>
      </c>
      <c r="L8" s="1"/>
      <c r="M8" s="1"/>
      <c r="N8" s="1">
        <v>148802</v>
      </c>
      <c r="O8" s="1"/>
      <c r="P8" s="1">
        <f>輸出のみ!E167+輸出のみ!E165</f>
        <v>93781948</v>
      </c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250511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368655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382378</v>
      </c>
      <c r="D15" s="31">
        <f>SUM(D7:D8)</f>
        <v>326248</v>
      </c>
      <c r="E15" s="31">
        <f>SUM(E7:E8)</f>
        <v>240000</v>
      </c>
      <c r="F15" s="31">
        <f>SUM(F7:F8)</f>
        <v>900000</v>
      </c>
      <c r="G15" s="31">
        <f t="shared" ref="G15:M15" si="2">SUM(G8:G9)</f>
        <v>0</v>
      </c>
      <c r="H15" s="31">
        <f>SUM(H7:H8)</f>
        <v>42120</v>
      </c>
      <c r="I15" s="31">
        <f>SUM(I7:I8)</f>
        <v>3487040</v>
      </c>
      <c r="J15" s="31">
        <f>SUM(J7:J8)</f>
        <v>0</v>
      </c>
      <c r="K15" s="31">
        <f>SUM(K7:K8)</f>
        <v>92250724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99741948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2440838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726126</v>
      </c>
      <c r="D18" s="3">
        <f>SUM(D3:D8)</f>
        <v>998744</v>
      </c>
      <c r="E18" s="3">
        <f t="shared" ref="E18:O18" si="3">SUM(E3:E8)</f>
        <v>713114</v>
      </c>
      <c r="F18" s="3">
        <f t="shared" si="3"/>
        <v>2500000</v>
      </c>
      <c r="G18" s="3"/>
      <c r="H18" s="3">
        <f t="shared" si="3"/>
        <v>126360</v>
      </c>
      <c r="I18" s="3">
        <f>SUM(I3:I8)</f>
        <v>4221205</v>
      </c>
      <c r="J18" s="3">
        <f t="shared" si="3"/>
        <v>178595</v>
      </c>
      <c r="K18" s="3">
        <f t="shared" si="3"/>
        <v>103763501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115712448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3533889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570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563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22" workbookViewId="0">
      <selection activeCell="F31" sqref="F3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563</v>
      </c>
      <c r="D14" t="s">
        <v>550</v>
      </c>
      <c r="E14" s="5"/>
      <c r="F14" s="5"/>
      <c r="G14" s="5"/>
      <c r="H14" s="35">
        <v>6453</v>
      </c>
      <c r="I14" s="7" t="s">
        <v>549</v>
      </c>
    </row>
    <row r="15" spans="2:10" x14ac:dyDescent="0.55000000000000004">
      <c r="B15" s="8"/>
      <c r="C15" s="8"/>
      <c r="D15" s="4" t="s">
        <v>551</v>
      </c>
      <c r="E15" s="5"/>
      <c r="F15" s="5"/>
      <c r="G15" s="5"/>
      <c r="H15" s="35">
        <v>3132</v>
      </c>
      <c r="I15" s="7" t="s">
        <v>552</v>
      </c>
      <c r="J15" s="14"/>
    </row>
    <row r="16" spans="2:10" x14ac:dyDescent="0.55000000000000004">
      <c r="B16" s="8"/>
      <c r="C16" s="8"/>
      <c r="D16" s="4" t="s">
        <v>553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554</v>
      </c>
      <c r="E17" s="5"/>
      <c r="F17" s="5"/>
      <c r="G17" s="5"/>
      <c r="H17" s="37" t="s">
        <v>573</v>
      </c>
      <c r="I17" s="7" t="s">
        <v>556</v>
      </c>
    </row>
    <row r="18" spans="2:13" x14ac:dyDescent="0.55000000000000004">
      <c r="B18" s="8"/>
      <c r="C18" s="8"/>
      <c r="D18" s="4" t="s">
        <v>555</v>
      </c>
      <c r="E18" s="5"/>
      <c r="F18" s="5"/>
      <c r="G18" s="5"/>
      <c r="H18" s="37" t="s">
        <v>564</v>
      </c>
      <c r="I18" s="7" t="s">
        <v>557</v>
      </c>
    </row>
    <row r="19" spans="2:13" x14ac:dyDescent="0.55000000000000004">
      <c r="B19" s="8"/>
      <c r="C19" s="8"/>
      <c r="D19" s="4" t="s">
        <v>558</v>
      </c>
      <c r="E19" s="5"/>
      <c r="F19" s="5"/>
      <c r="G19" s="5"/>
      <c r="H19" s="37" t="s">
        <v>565</v>
      </c>
      <c r="I19" s="9"/>
    </row>
    <row r="20" spans="2:13" x14ac:dyDescent="0.55000000000000004">
      <c r="B20" s="8"/>
      <c r="C20" s="8"/>
      <c r="D20" s="4" t="s">
        <v>553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559</v>
      </c>
      <c r="E21" s="5"/>
      <c r="F21" s="5"/>
      <c r="G21" s="5"/>
      <c r="H21" s="37" t="s">
        <v>566</v>
      </c>
      <c r="I21" s="7" t="s">
        <v>560</v>
      </c>
      <c r="L21" s="10"/>
      <c r="M21" s="11"/>
    </row>
    <row r="22" spans="2:13" x14ac:dyDescent="0.55000000000000004">
      <c r="B22" s="8"/>
      <c r="C22" s="8"/>
      <c r="D22" s="4" t="s">
        <v>558</v>
      </c>
      <c r="E22" s="5"/>
      <c r="F22" s="5"/>
      <c r="G22" s="5"/>
      <c r="H22" s="37" t="s">
        <v>567</v>
      </c>
      <c r="I22" s="7"/>
      <c r="M22" s="12"/>
    </row>
    <row r="23" spans="2:13" x14ac:dyDescent="0.55000000000000004">
      <c r="B23" s="8"/>
      <c r="C23" s="8"/>
      <c r="D23" s="4" t="s">
        <v>568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555</v>
      </c>
      <c r="E24" s="5"/>
      <c r="F24" s="5"/>
      <c r="G24" s="5"/>
      <c r="H24" s="37" t="s">
        <v>564</v>
      </c>
      <c r="I24" s="7" t="s">
        <v>557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SUM(F4:F30)</f>
        <v>45078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52383.539999999979</v>
      </c>
    </row>
    <row r="33" spans="2:13" x14ac:dyDescent="0.55000000000000004">
      <c r="D33" s="16" t="s">
        <v>24</v>
      </c>
      <c r="F33" s="1">
        <f>F31+H31</f>
        <v>55938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10" workbookViewId="0">
      <selection activeCell="E15" sqref="E1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52383.539999999979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475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476</v>
      </c>
      <c r="D14" s="4" t="s">
        <v>484</v>
      </c>
      <c r="E14" s="5">
        <v>50000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476</v>
      </c>
      <c r="D15" s="4" t="s">
        <v>455</v>
      </c>
      <c r="E15" s="5"/>
      <c r="F15" s="5">
        <v>12540</v>
      </c>
      <c r="G15" s="5"/>
      <c r="H15" s="35"/>
      <c r="I15" s="7" t="s">
        <v>477</v>
      </c>
    </row>
    <row r="16" spans="2:9" x14ac:dyDescent="0.55000000000000004">
      <c r="B16" s="8" t="s">
        <v>478</v>
      </c>
      <c r="C16" s="8" t="s">
        <v>476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479</v>
      </c>
      <c r="C17" s="8" t="s">
        <v>481</v>
      </c>
      <c r="D17" s="4" t="s">
        <v>482</v>
      </c>
      <c r="E17" s="5"/>
      <c r="F17" s="5">
        <v>1826</v>
      </c>
      <c r="G17" s="5"/>
      <c r="H17" s="35"/>
      <c r="I17" s="7" t="s">
        <v>483</v>
      </c>
    </row>
    <row r="18" spans="2:13" x14ac:dyDescent="0.55000000000000004">
      <c r="B18" s="8" t="s">
        <v>480</v>
      </c>
      <c r="C18" s="8" t="s">
        <v>485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485</v>
      </c>
      <c r="D19" s="4" t="s">
        <v>484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514</v>
      </c>
      <c r="C20" s="8" t="s">
        <v>485</v>
      </c>
      <c r="D20" s="4" t="s">
        <v>515</v>
      </c>
      <c r="E20" s="5"/>
      <c r="F20" s="5">
        <v>72670</v>
      </c>
      <c r="G20" s="5"/>
      <c r="H20" s="35"/>
      <c r="I20" s="7" t="s">
        <v>516</v>
      </c>
    </row>
    <row r="21" spans="2:13" x14ac:dyDescent="0.55000000000000004">
      <c r="B21" s="8" t="s">
        <v>519</v>
      </c>
      <c r="C21" s="17" t="s">
        <v>518</v>
      </c>
      <c r="D21" s="4" t="s">
        <v>521</v>
      </c>
      <c r="E21" s="5"/>
      <c r="F21" s="5">
        <v>39960</v>
      </c>
      <c r="G21" s="5"/>
      <c r="H21" s="35"/>
      <c r="I21" s="7" t="s">
        <v>522</v>
      </c>
      <c r="L21" s="10"/>
      <c r="M21" s="11"/>
    </row>
    <row r="22" spans="2:13" x14ac:dyDescent="0.55000000000000004">
      <c r="B22" s="8" t="s">
        <v>520</v>
      </c>
      <c r="C22" s="17" t="s">
        <v>518</v>
      </c>
      <c r="D22" s="4" t="s">
        <v>523</v>
      </c>
      <c r="E22" s="5"/>
      <c r="F22" s="5">
        <v>7276</v>
      </c>
      <c r="G22" s="5"/>
      <c r="H22" s="35"/>
      <c r="I22" s="7" t="s">
        <v>524</v>
      </c>
      <c r="M22" s="12"/>
    </row>
    <row r="23" spans="2:13" x14ac:dyDescent="0.55000000000000004">
      <c r="B23" s="8" t="s">
        <v>525</v>
      </c>
      <c r="C23" s="8" t="s">
        <v>526</v>
      </c>
      <c r="D23" s="4" t="s">
        <v>19</v>
      </c>
      <c r="E23" s="5"/>
      <c r="F23" s="5">
        <v>5127</v>
      </c>
      <c r="G23" s="5"/>
      <c r="H23" s="35"/>
      <c r="I23" s="7" t="s">
        <v>527</v>
      </c>
      <c r="M23" s="11"/>
    </row>
    <row r="24" spans="2:13" x14ac:dyDescent="0.55000000000000004">
      <c r="B24" s="8"/>
      <c r="C24" s="8" t="s">
        <v>563</v>
      </c>
      <c r="D24" t="s">
        <v>550</v>
      </c>
      <c r="E24" s="5"/>
      <c r="F24" s="5"/>
      <c r="G24" s="5"/>
      <c r="H24" s="35">
        <v>11424</v>
      </c>
      <c r="I24" s="7" t="s">
        <v>549</v>
      </c>
      <c r="M24" s="11"/>
    </row>
    <row r="25" spans="2:13" x14ac:dyDescent="0.55000000000000004">
      <c r="B25" s="8"/>
      <c r="C25" s="8"/>
      <c r="D25" s="4" t="s">
        <v>551</v>
      </c>
      <c r="E25" s="5"/>
      <c r="F25" s="5"/>
      <c r="G25" s="5"/>
      <c r="H25" s="35">
        <v>1793</v>
      </c>
      <c r="I25" s="7" t="s">
        <v>552</v>
      </c>
      <c r="M25" s="11"/>
    </row>
    <row r="26" spans="2:13" x14ac:dyDescent="0.55000000000000004">
      <c r="B26" s="8"/>
      <c r="C26" s="8"/>
      <c r="D26" s="4" t="s">
        <v>568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222383.53999999998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SUM(F4:F37)</f>
        <v>205433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16950.539999999979</v>
      </c>
    </row>
    <row r="40" spans="2:13" x14ac:dyDescent="0.55000000000000004">
      <c r="D40" s="16" t="s">
        <v>24</v>
      </c>
      <c r="F40" s="1">
        <f>F38+H38</f>
        <v>337450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13" workbookViewId="0">
      <selection activeCell="C18" sqref="C18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16950.539999999979</v>
      </c>
      <c r="F3" s="5"/>
      <c r="G3" s="5"/>
      <c r="H3" s="6"/>
      <c r="I3" s="7"/>
    </row>
    <row r="4" spans="2:9" x14ac:dyDescent="0.55000000000000004">
      <c r="B4" s="4"/>
      <c r="C4" s="8" t="s">
        <v>544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517</v>
      </c>
      <c r="C5" s="8" t="s">
        <v>528</v>
      </c>
      <c r="D5" s="4" t="s">
        <v>529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537</v>
      </c>
      <c r="C6" s="8" t="s">
        <v>528</v>
      </c>
      <c r="D6" s="4" t="s">
        <v>530</v>
      </c>
      <c r="E6" s="5"/>
      <c r="F6" s="5">
        <v>12744</v>
      </c>
      <c r="G6" s="5"/>
      <c r="H6" s="6"/>
      <c r="I6" s="7" t="s">
        <v>531</v>
      </c>
    </row>
    <row r="7" spans="2:9" x14ac:dyDescent="0.55000000000000004">
      <c r="B7" s="8" t="s">
        <v>538</v>
      </c>
      <c r="C7" s="8" t="s">
        <v>532</v>
      </c>
      <c r="D7" s="4" t="s">
        <v>533</v>
      </c>
      <c r="E7" s="5"/>
      <c r="F7" s="5">
        <v>1644</v>
      </c>
      <c r="G7" s="5"/>
      <c r="H7" s="6"/>
      <c r="I7" s="15" t="s">
        <v>534</v>
      </c>
    </row>
    <row r="8" spans="2:9" x14ac:dyDescent="0.55000000000000004">
      <c r="B8" s="8" t="s">
        <v>539</v>
      </c>
      <c r="C8" s="8" t="s">
        <v>532</v>
      </c>
      <c r="D8" s="4" t="s">
        <v>533</v>
      </c>
      <c r="E8" s="5"/>
      <c r="F8" s="5">
        <v>430</v>
      </c>
      <c r="G8" s="5"/>
      <c r="H8" s="6"/>
      <c r="I8" s="15" t="s">
        <v>534</v>
      </c>
    </row>
    <row r="9" spans="2:9" x14ac:dyDescent="0.55000000000000004">
      <c r="B9" s="8" t="s">
        <v>540</v>
      </c>
      <c r="C9" s="8" t="s">
        <v>535</v>
      </c>
      <c r="D9" s="4" t="s">
        <v>633</v>
      </c>
      <c r="E9" s="5"/>
      <c r="F9" s="5">
        <v>2567</v>
      </c>
      <c r="G9" s="5"/>
      <c r="H9" s="6"/>
      <c r="I9" s="7" t="s">
        <v>634</v>
      </c>
    </row>
    <row r="10" spans="2:9" x14ac:dyDescent="0.55000000000000004">
      <c r="B10" s="8" t="s">
        <v>541</v>
      </c>
      <c r="C10" s="8" t="s">
        <v>535</v>
      </c>
      <c r="D10" s="4" t="s">
        <v>523</v>
      </c>
      <c r="E10" s="5"/>
      <c r="F10" s="5">
        <v>9612</v>
      </c>
      <c r="G10" s="5"/>
      <c r="H10" s="6"/>
      <c r="I10" s="7" t="s">
        <v>542</v>
      </c>
    </row>
    <row r="11" spans="2:9" x14ac:dyDescent="0.55000000000000004">
      <c r="B11" s="8" t="s">
        <v>546</v>
      </c>
      <c r="C11" s="8" t="s">
        <v>536</v>
      </c>
      <c r="D11" s="4" t="s">
        <v>543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582</v>
      </c>
      <c r="C12" s="8" t="s">
        <v>545</v>
      </c>
      <c r="D12" s="4" t="s">
        <v>547</v>
      </c>
      <c r="E12" s="5"/>
      <c r="F12" s="5">
        <v>2432</v>
      </c>
      <c r="G12" s="5"/>
      <c r="H12" s="6"/>
      <c r="I12" s="7" t="s">
        <v>548</v>
      </c>
    </row>
    <row r="13" spans="2:9" x14ac:dyDescent="0.55000000000000004">
      <c r="B13" s="8"/>
      <c r="C13" s="8" t="s">
        <v>572</v>
      </c>
      <c r="D13" s="4" t="s">
        <v>543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635</v>
      </c>
      <c r="D14" s="4" t="s">
        <v>636</v>
      </c>
      <c r="E14" s="5"/>
      <c r="F14" s="5">
        <v>3132</v>
      </c>
      <c r="G14" s="5"/>
      <c r="H14" s="6"/>
      <c r="I14" s="15" t="s">
        <v>637</v>
      </c>
    </row>
    <row r="15" spans="2:9" x14ac:dyDescent="0.55000000000000004">
      <c r="B15" s="8"/>
      <c r="C15" s="8" t="s">
        <v>635</v>
      </c>
      <c r="D15" s="4" t="s">
        <v>638</v>
      </c>
      <c r="E15" s="5"/>
      <c r="F15" s="5">
        <v>2041</v>
      </c>
      <c r="G15" s="5"/>
      <c r="H15" s="6"/>
      <c r="I15" s="15" t="s">
        <v>639</v>
      </c>
    </row>
    <row r="16" spans="2:9" x14ac:dyDescent="0.55000000000000004">
      <c r="B16" s="8"/>
      <c r="C16" s="8" t="s">
        <v>640</v>
      </c>
      <c r="D16" s="4" t="s">
        <v>641</v>
      </c>
      <c r="E16" s="5"/>
      <c r="F16" s="5">
        <v>1895</v>
      </c>
      <c r="G16" s="5"/>
      <c r="H16" s="6"/>
      <c r="I16" s="15" t="s">
        <v>534</v>
      </c>
    </row>
    <row r="17" spans="2:13" x14ac:dyDescent="0.55000000000000004">
      <c r="B17" s="8"/>
      <c r="C17" s="8" t="s">
        <v>642</v>
      </c>
      <c r="D17" s="4" t="s">
        <v>641</v>
      </c>
      <c r="E17" s="5"/>
      <c r="F17" s="5">
        <v>317</v>
      </c>
      <c r="G17" s="5"/>
      <c r="H17" s="6"/>
      <c r="I17" s="7" t="s">
        <v>643</v>
      </c>
    </row>
    <row r="18" spans="2:13" x14ac:dyDescent="0.55000000000000004">
      <c r="B18" s="8"/>
      <c r="C18" s="8" t="s">
        <v>642</v>
      </c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658</v>
      </c>
      <c r="D19" s="4" t="s">
        <v>659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608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608</v>
      </c>
      <c r="D21" s="4" t="s">
        <v>543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644</v>
      </c>
      <c r="D22" s="4" t="s">
        <v>645</v>
      </c>
      <c r="E22" s="5"/>
      <c r="F22" s="5">
        <v>630</v>
      </c>
      <c r="G22" s="5"/>
      <c r="H22" s="6"/>
      <c r="I22" s="7" t="s">
        <v>646</v>
      </c>
      <c r="M22" s="11"/>
    </row>
    <row r="23" spans="2:13" x14ac:dyDescent="0.55000000000000004">
      <c r="B23" s="8"/>
      <c r="C23" s="8" t="s">
        <v>680</v>
      </c>
      <c r="D23" s="4" t="s">
        <v>681</v>
      </c>
      <c r="E23" s="5"/>
      <c r="F23" s="5">
        <v>7421</v>
      </c>
      <c r="G23" s="5"/>
      <c r="H23" s="6"/>
      <c r="I23" s="7" t="s">
        <v>696</v>
      </c>
      <c r="M23" s="11"/>
    </row>
    <row r="24" spans="2:13" x14ac:dyDescent="0.55000000000000004">
      <c r="B24" s="8"/>
      <c r="C24" s="8" t="s">
        <v>682</v>
      </c>
      <c r="D24" s="4" t="s">
        <v>23</v>
      </c>
      <c r="E24" s="5">
        <v>80000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682</v>
      </c>
      <c r="D25" s="4" t="s">
        <v>543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682</v>
      </c>
      <c r="D26" s="4" t="s">
        <v>543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683</v>
      </c>
      <c r="D27" s="4" t="s">
        <v>543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683</v>
      </c>
      <c r="D28" s="4" t="s">
        <v>543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684</v>
      </c>
      <c r="D29" s="4" t="s">
        <v>685</v>
      </c>
      <c r="E29" s="5"/>
      <c r="F29" s="5">
        <v>7340</v>
      </c>
      <c r="G29" s="5"/>
      <c r="H29" s="5"/>
      <c r="I29" s="7" t="s">
        <v>686</v>
      </c>
      <c r="M29" s="11"/>
    </row>
    <row r="30" spans="2:13" x14ac:dyDescent="0.55000000000000004">
      <c r="B30" s="8"/>
      <c r="C30" s="8" t="s">
        <v>687</v>
      </c>
      <c r="D30" s="4" t="s">
        <v>688</v>
      </c>
      <c r="E30" s="5"/>
      <c r="F30" s="5">
        <v>930</v>
      </c>
      <c r="G30" s="5"/>
      <c r="H30" s="6"/>
      <c r="I30" s="7" t="s">
        <v>689</v>
      </c>
      <c r="M30" s="11"/>
    </row>
    <row r="31" spans="2:13" x14ac:dyDescent="0.55000000000000004">
      <c r="B31" s="8"/>
      <c r="C31" s="8" t="s">
        <v>690</v>
      </c>
      <c r="D31" s="4" t="s">
        <v>688</v>
      </c>
      <c r="E31" s="5"/>
      <c r="F31" s="5">
        <v>1890</v>
      </c>
      <c r="G31" s="5"/>
      <c r="H31" s="6"/>
      <c r="I31" s="7" t="s">
        <v>691</v>
      </c>
      <c r="M31" s="11"/>
    </row>
    <row r="32" spans="2:13" x14ac:dyDescent="0.55000000000000004">
      <c r="B32" s="8"/>
      <c r="C32" s="8" t="s">
        <v>690</v>
      </c>
      <c r="D32" s="4" t="s">
        <v>688</v>
      </c>
      <c r="E32" s="5"/>
      <c r="F32" s="5">
        <v>1890</v>
      </c>
      <c r="G32" s="5"/>
      <c r="H32" s="6"/>
      <c r="I32" s="7" t="s">
        <v>692</v>
      </c>
      <c r="M32" s="11"/>
    </row>
    <row r="33" spans="2:13" x14ac:dyDescent="0.55000000000000004">
      <c r="B33" s="8"/>
      <c r="C33" s="8" t="s">
        <v>690</v>
      </c>
      <c r="D33" s="4" t="s">
        <v>688</v>
      </c>
      <c r="E33" s="5"/>
      <c r="F33" s="5">
        <v>770</v>
      </c>
      <c r="G33" s="5"/>
      <c r="H33" s="6"/>
      <c r="I33" s="7" t="s">
        <v>689</v>
      </c>
      <c r="M33" s="11"/>
    </row>
    <row r="34" spans="2:13" x14ac:dyDescent="0.55000000000000004">
      <c r="B34" s="8"/>
      <c r="C34" s="8" t="s">
        <v>690</v>
      </c>
      <c r="D34" s="4" t="s">
        <v>693</v>
      </c>
      <c r="E34" s="5"/>
      <c r="F34" s="5">
        <v>9525</v>
      </c>
      <c r="G34" s="5"/>
      <c r="H34" s="6"/>
      <c r="I34" s="7" t="s">
        <v>694</v>
      </c>
      <c r="M34" s="11"/>
    </row>
    <row r="35" spans="2:13" x14ac:dyDescent="0.55000000000000004">
      <c r="B35" s="8"/>
      <c r="C35" s="8" t="s">
        <v>695</v>
      </c>
      <c r="D35" s="4" t="s">
        <v>543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695</v>
      </c>
      <c r="D36" s="4" t="s">
        <v>681</v>
      </c>
      <c r="E36" s="5"/>
      <c r="F36" s="5">
        <v>1380</v>
      </c>
      <c r="G36" s="5"/>
      <c r="H36" s="6"/>
      <c r="I36" s="7" t="s">
        <v>697</v>
      </c>
      <c r="M36" s="11"/>
    </row>
    <row r="37" spans="2:13" x14ac:dyDescent="0.55000000000000004">
      <c r="B37" s="8"/>
      <c r="C37" s="8"/>
      <c r="D37" s="4" t="s">
        <v>551</v>
      </c>
      <c r="E37" s="5"/>
      <c r="F37" s="5"/>
      <c r="G37" s="5"/>
      <c r="H37" s="35">
        <v>3952</v>
      </c>
      <c r="I37" s="7" t="s">
        <v>552</v>
      </c>
      <c r="M37" s="11"/>
    </row>
    <row r="38" spans="2:13" x14ac:dyDescent="0.55000000000000004">
      <c r="B38" s="8"/>
      <c r="C38" s="8"/>
      <c r="D38" s="4" t="s">
        <v>803</v>
      </c>
      <c r="E38" s="5"/>
      <c r="F38" s="5"/>
      <c r="G38" s="5"/>
      <c r="H38" s="35">
        <v>22113</v>
      </c>
      <c r="I38" s="7" t="s">
        <v>804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166950.53999999998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32251.539999999979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90"/>
  <sheetViews>
    <sheetView tabSelected="1" workbookViewId="0">
      <selection activeCell="C1" sqref="C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32251.539999999979</v>
      </c>
      <c r="F3" s="5"/>
      <c r="G3" s="5"/>
      <c r="H3" s="6"/>
      <c r="I3" s="7"/>
    </row>
    <row r="4" spans="2:9" x14ac:dyDescent="0.55000000000000004">
      <c r="B4" s="4"/>
      <c r="C4" s="8" t="s">
        <v>698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698</v>
      </c>
      <c r="D5" s="4" t="s">
        <v>702</v>
      </c>
      <c r="E5" s="5"/>
      <c r="F5" s="5"/>
      <c r="G5" s="5"/>
      <c r="H5" s="5">
        <v>18780</v>
      </c>
      <c r="I5" s="7" t="s">
        <v>699</v>
      </c>
    </row>
    <row r="6" spans="2:9" x14ac:dyDescent="0.55000000000000004">
      <c r="B6" s="8"/>
      <c r="C6" s="8" t="s">
        <v>698</v>
      </c>
      <c r="D6" s="4" t="s">
        <v>688</v>
      </c>
      <c r="E6" s="5"/>
      <c r="F6" s="5">
        <v>1330</v>
      </c>
      <c r="G6" s="5"/>
      <c r="H6" s="6"/>
      <c r="I6" s="7" t="s">
        <v>700</v>
      </c>
    </row>
    <row r="7" spans="2:9" x14ac:dyDescent="0.55000000000000004">
      <c r="B7" s="8"/>
      <c r="C7" s="8" t="s">
        <v>701</v>
      </c>
      <c r="D7" s="4" t="s">
        <v>797</v>
      </c>
      <c r="E7" s="5"/>
      <c r="F7" s="5"/>
      <c r="G7" s="5"/>
      <c r="H7" s="5">
        <v>20520</v>
      </c>
      <c r="I7" s="15" t="s">
        <v>703</v>
      </c>
    </row>
    <row r="8" spans="2:9" x14ac:dyDescent="0.55000000000000004">
      <c r="B8" s="8"/>
      <c r="C8" s="8" t="s">
        <v>701</v>
      </c>
      <c r="D8" s="4" t="s">
        <v>704</v>
      </c>
      <c r="E8" s="5"/>
      <c r="F8" s="5"/>
      <c r="G8" s="5"/>
      <c r="H8" s="5">
        <v>2833</v>
      </c>
      <c r="I8" s="7" t="s">
        <v>705</v>
      </c>
    </row>
    <row r="9" spans="2:9" x14ac:dyDescent="0.55000000000000004">
      <c r="B9" s="8"/>
      <c r="C9" s="8" t="s">
        <v>706</v>
      </c>
      <c r="D9" s="4" t="s">
        <v>707</v>
      </c>
      <c r="E9" s="5"/>
      <c r="F9" s="5">
        <v>4995</v>
      </c>
      <c r="G9" s="5"/>
      <c r="H9" s="6"/>
      <c r="I9" s="7" t="s">
        <v>708</v>
      </c>
    </row>
    <row r="10" spans="2:9" x14ac:dyDescent="0.55000000000000004">
      <c r="B10" s="8"/>
      <c r="C10" s="8" t="s">
        <v>706</v>
      </c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755</v>
      </c>
      <c r="D11" s="4" t="s">
        <v>756</v>
      </c>
      <c r="E11" s="5"/>
      <c r="F11" s="5"/>
      <c r="G11" s="5"/>
      <c r="H11" s="5">
        <v>13400</v>
      </c>
      <c r="I11" s="7" t="s">
        <v>757</v>
      </c>
    </row>
    <row r="12" spans="2:9" x14ac:dyDescent="0.55000000000000004">
      <c r="B12" s="8"/>
      <c r="C12" s="8" t="s">
        <v>755</v>
      </c>
      <c r="D12" s="4" t="s">
        <v>529</v>
      </c>
      <c r="E12" s="5"/>
      <c r="F12" s="5">
        <v>3650</v>
      </c>
      <c r="G12" s="5"/>
      <c r="H12" s="6"/>
      <c r="I12" s="7" t="s">
        <v>758</v>
      </c>
    </row>
    <row r="13" spans="2:9" x14ac:dyDescent="0.55000000000000004">
      <c r="B13" s="8"/>
      <c r="C13" s="8" t="s">
        <v>755</v>
      </c>
      <c r="D13" s="4" t="s">
        <v>529</v>
      </c>
      <c r="E13" s="5"/>
      <c r="F13" s="5">
        <v>3300</v>
      </c>
      <c r="G13" s="5"/>
      <c r="H13" s="6"/>
      <c r="I13" s="7" t="s">
        <v>759</v>
      </c>
    </row>
    <row r="14" spans="2:9" x14ac:dyDescent="0.55000000000000004">
      <c r="B14" s="8"/>
      <c r="C14" s="8" t="s">
        <v>755</v>
      </c>
      <c r="D14" s="4" t="s">
        <v>529</v>
      </c>
      <c r="E14" s="5"/>
      <c r="F14" s="5">
        <v>850</v>
      </c>
      <c r="G14" s="5"/>
      <c r="H14" s="6"/>
      <c r="I14" s="7" t="s">
        <v>760</v>
      </c>
    </row>
    <row r="15" spans="2:9" x14ac:dyDescent="0.55000000000000004">
      <c r="B15" s="8"/>
      <c r="C15" s="8" t="s">
        <v>755</v>
      </c>
      <c r="D15" s="4" t="s">
        <v>529</v>
      </c>
      <c r="E15" s="5"/>
      <c r="F15" s="5">
        <v>1090</v>
      </c>
      <c r="G15" s="5"/>
      <c r="H15" s="6"/>
      <c r="I15" s="7" t="s">
        <v>700</v>
      </c>
    </row>
    <row r="16" spans="2:9" x14ac:dyDescent="0.55000000000000004">
      <c r="B16" s="8"/>
      <c r="C16" s="8" t="s">
        <v>755</v>
      </c>
      <c r="D16" s="4" t="s">
        <v>761</v>
      </c>
      <c r="E16" s="5"/>
      <c r="F16" s="5">
        <v>17290</v>
      </c>
      <c r="G16" s="5"/>
      <c r="H16" s="6"/>
      <c r="I16" s="7" t="s">
        <v>786</v>
      </c>
    </row>
    <row r="17" spans="2:13" x14ac:dyDescent="0.55000000000000004">
      <c r="B17" s="8"/>
      <c r="C17" s="8" t="s">
        <v>893</v>
      </c>
      <c r="D17" s="4" t="s">
        <v>894</v>
      </c>
      <c r="E17" s="5"/>
      <c r="F17" s="5"/>
      <c r="G17" s="5"/>
      <c r="H17" s="35">
        <v>1775</v>
      </c>
      <c r="I17" s="7" t="s">
        <v>892</v>
      </c>
    </row>
    <row r="18" spans="2:13" x14ac:dyDescent="0.55000000000000004">
      <c r="B18" s="8"/>
      <c r="C18" s="8" t="s">
        <v>766</v>
      </c>
      <c r="D18" s="4" t="s">
        <v>762</v>
      </c>
      <c r="E18" s="5"/>
      <c r="F18" s="5"/>
      <c r="G18" s="5"/>
      <c r="H18" s="5">
        <v>129816</v>
      </c>
      <c r="I18" s="7" t="s">
        <v>763</v>
      </c>
    </row>
    <row r="19" spans="2:13" x14ac:dyDescent="0.55000000000000004">
      <c r="B19" s="8"/>
      <c r="C19" s="8" t="s">
        <v>766</v>
      </c>
      <c r="D19" s="4" t="s">
        <v>764</v>
      </c>
      <c r="E19" s="5"/>
      <c r="F19" s="5">
        <v>1000</v>
      </c>
      <c r="G19" s="5"/>
      <c r="H19" s="6"/>
      <c r="I19" s="7" t="s">
        <v>765</v>
      </c>
    </row>
    <row r="20" spans="2:13" x14ac:dyDescent="0.55000000000000004">
      <c r="B20" s="8"/>
      <c r="C20" s="8" t="s">
        <v>767</v>
      </c>
      <c r="D20" s="4" t="s">
        <v>529</v>
      </c>
      <c r="E20" s="5"/>
      <c r="F20" s="5">
        <v>930</v>
      </c>
      <c r="G20" s="5"/>
      <c r="H20" s="6"/>
      <c r="I20" s="7" t="s">
        <v>760</v>
      </c>
      <c r="L20" s="10"/>
      <c r="M20" s="11"/>
    </row>
    <row r="21" spans="2:13" x14ac:dyDescent="0.55000000000000004">
      <c r="B21" s="8"/>
      <c r="C21" s="8" t="s">
        <v>768</v>
      </c>
      <c r="D21" s="4" t="s">
        <v>769</v>
      </c>
      <c r="E21" s="5"/>
      <c r="F21" s="5">
        <v>5184</v>
      </c>
      <c r="G21" s="5"/>
      <c r="H21" s="6"/>
      <c r="I21" s="7" t="s">
        <v>770</v>
      </c>
      <c r="M21" s="12"/>
    </row>
    <row r="22" spans="2:13" x14ac:dyDescent="0.55000000000000004">
      <c r="B22" s="8"/>
      <c r="C22" s="8" t="s">
        <v>768</v>
      </c>
      <c r="D22" s="4" t="s">
        <v>771</v>
      </c>
      <c r="E22" s="5"/>
      <c r="F22" s="5"/>
      <c r="G22" s="5"/>
      <c r="H22" s="5">
        <v>124200</v>
      </c>
      <c r="I22" s="7" t="s">
        <v>772</v>
      </c>
      <c r="M22" s="12"/>
    </row>
    <row r="23" spans="2:13" x14ac:dyDescent="0.55000000000000004">
      <c r="B23" s="8"/>
      <c r="C23" s="8" t="s">
        <v>768</v>
      </c>
      <c r="D23" s="4" t="s">
        <v>23</v>
      </c>
      <c r="E23" s="5">
        <v>100000</v>
      </c>
      <c r="F23" s="5"/>
      <c r="G23" s="5"/>
      <c r="H23" s="5"/>
      <c r="I23" s="7"/>
      <c r="M23" s="12"/>
    </row>
    <row r="24" spans="2:13" x14ac:dyDescent="0.55000000000000004">
      <c r="B24" s="8"/>
      <c r="C24" s="8" t="s">
        <v>773</v>
      </c>
      <c r="D24" s="4" t="s">
        <v>529</v>
      </c>
      <c r="E24" s="5"/>
      <c r="F24" s="5">
        <v>1890</v>
      </c>
      <c r="G24" s="5"/>
      <c r="H24" s="6"/>
      <c r="I24" s="7" t="s">
        <v>774</v>
      </c>
      <c r="M24" s="12"/>
    </row>
    <row r="25" spans="2:13" x14ac:dyDescent="0.55000000000000004">
      <c r="B25" s="8"/>
      <c r="C25" s="8" t="s">
        <v>773</v>
      </c>
      <c r="D25" s="4" t="s">
        <v>775</v>
      </c>
      <c r="E25" s="5"/>
      <c r="F25" s="5"/>
      <c r="G25" s="5"/>
      <c r="H25" s="5">
        <v>91300</v>
      </c>
      <c r="I25" s="7" t="s">
        <v>776</v>
      </c>
      <c r="M25" s="12"/>
    </row>
    <row r="26" spans="2:13" x14ac:dyDescent="0.55000000000000004">
      <c r="B26" s="8"/>
      <c r="C26" s="8" t="s">
        <v>773</v>
      </c>
      <c r="D26" s="4" t="s">
        <v>777</v>
      </c>
      <c r="E26" s="5"/>
      <c r="F26" s="5">
        <v>6200</v>
      </c>
      <c r="G26" s="5"/>
      <c r="H26" s="6"/>
      <c r="I26" s="7" t="s">
        <v>696</v>
      </c>
      <c r="M26" s="12"/>
    </row>
    <row r="27" spans="2:13" x14ac:dyDescent="0.55000000000000004">
      <c r="B27" s="8"/>
      <c r="C27" s="8" t="s">
        <v>773</v>
      </c>
      <c r="D27" s="4" t="s">
        <v>529</v>
      </c>
      <c r="E27" s="5"/>
      <c r="F27" s="5">
        <v>1810</v>
      </c>
      <c r="G27" s="5"/>
      <c r="H27" s="6"/>
      <c r="I27" s="7" t="s">
        <v>778</v>
      </c>
      <c r="M27" s="12"/>
    </row>
    <row r="28" spans="2:13" x14ac:dyDescent="0.55000000000000004">
      <c r="B28" s="8"/>
      <c r="C28" s="17" t="s">
        <v>779</v>
      </c>
      <c r="D28" s="4" t="s">
        <v>780</v>
      </c>
      <c r="E28" s="5"/>
      <c r="F28" s="5">
        <v>2500</v>
      </c>
      <c r="G28" s="5"/>
      <c r="H28" s="6"/>
      <c r="I28" s="7" t="s">
        <v>781</v>
      </c>
      <c r="M28" s="12"/>
    </row>
    <row r="29" spans="2:13" x14ac:dyDescent="0.55000000000000004">
      <c r="B29" s="8"/>
      <c r="C29" s="17" t="s">
        <v>733</v>
      </c>
      <c r="D29" s="4" t="s">
        <v>769</v>
      </c>
      <c r="E29" s="5"/>
      <c r="F29" s="5">
        <v>3240</v>
      </c>
      <c r="G29" s="5"/>
      <c r="H29" s="6"/>
      <c r="I29" s="7" t="s">
        <v>770</v>
      </c>
      <c r="M29" s="12"/>
    </row>
    <row r="30" spans="2:13" x14ac:dyDescent="0.55000000000000004">
      <c r="B30" s="8"/>
      <c r="C30" s="8" t="s">
        <v>782</v>
      </c>
      <c r="D30" s="4" t="s">
        <v>769</v>
      </c>
      <c r="E30" s="5"/>
      <c r="F30" s="5">
        <v>2160</v>
      </c>
      <c r="G30" s="5"/>
      <c r="H30" s="6"/>
      <c r="I30" s="7" t="s">
        <v>783</v>
      </c>
      <c r="M30" s="12"/>
    </row>
    <row r="31" spans="2:13" x14ac:dyDescent="0.55000000000000004">
      <c r="B31" s="8"/>
      <c r="C31" s="8" t="s">
        <v>784</v>
      </c>
      <c r="D31" s="4" t="s">
        <v>785</v>
      </c>
      <c r="E31" s="5"/>
      <c r="F31" s="5">
        <v>1400</v>
      </c>
      <c r="G31" s="5"/>
      <c r="H31" s="6"/>
      <c r="I31" s="7" t="s">
        <v>787</v>
      </c>
      <c r="M31" s="12"/>
    </row>
    <row r="32" spans="2:13" x14ac:dyDescent="0.55000000000000004">
      <c r="B32" s="8"/>
      <c r="C32" s="8" t="s">
        <v>784</v>
      </c>
      <c r="D32" s="4" t="s">
        <v>529</v>
      </c>
      <c r="E32" s="5"/>
      <c r="F32" s="5">
        <v>4050</v>
      </c>
      <c r="G32" s="5"/>
      <c r="H32" s="6"/>
      <c r="I32" s="7" t="s">
        <v>792</v>
      </c>
      <c r="M32" s="12"/>
    </row>
    <row r="33" spans="2:13" x14ac:dyDescent="0.55000000000000004">
      <c r="B33" s="8"/>
      <c r="C33" s="8" t="s">
        <v>784</v>
      </c>
      <c r="D33" s="4" t="s">
        <v>529</v>
      </c>
      <c r="E33" s="5"/>
      <c r="F33" s="5">
        <v>3300</v>
      </c>
      <c r="G33" s="5"/>
      <c r="H33" s="6"/>
      <c r="I33" s="7" t="s">
        <v>793</v>
      </c>
      <c r="M33" s="12"/>
    </row>
    <row r="34" spans="2:13" x14ac:dyDescent="0.55000000000000004">
      <c r="B34" s="8"/>
      <c r="C34" s="8" t="s">
        <v>784</v>
      </c>
      <c r="D34" s="4" t="s">
        <v>769</v>
      </c>
      <c r="E34" s="5"/>
      <c r="F34" s="5">
        <v>2678</v>
      </c>
      <c r="G34" s="5"/>
      <c r="H34" s="6"/>
      <c r="I34" s="7" t="s">
        <v>794</v>
      </c>
      <c r="M34" s="12"/>
    </row>
    <row r="35" spans="2:13" x14ac:dyDescent="0.55000000000000004">
      <c r="B35" s="8"/>
      <c r="C35" s="8" t="s">
        <v>784</v>
      </c>
      <c r="D35" s="4" t="s">
        <v>788</v>
      </c>
      <c r="E35" s="5"/>
      <c r="F35" s="5"/>
      <c r="G35" s="5"/>
      <c r="H35" s="5">
        <v>8500</v>
      </c>
      <c r="I35" s="7" t="s">
        <v>789</v>
      </c>
      <c r="M35" s="12"/>
    </row>
    <row r="36" spans="2:13" x14ac:dyDescent="0.55000000000000004">
      <c r="B36" s="8"/>
      <c r="C36" s="8" t="s">
        <v>784</v>
      </c>
      <c r="D36" s="4" t="s">
        <v>788</v>
      </c>
      <c r="E36" s="5"/>
      <c r="F36" s="5">
        <v>700</v>
      </c>
      <c r="G36" s="5"/>
      <c r="H36" s="6"/>
      <c r="I36" s="7" t="s">
        <v>789</v>
      </c>
      <c r="M36" s="11"/>
    </row>
    <row r="37" spans="2:13" x14ac:dyDescent="0.55000000000000004">
      <c r="B37" s="8"/>
      <c r="C37" s="8" t="s">
        <v>784</v>
      </c>
      <c r="D37" s="4" t="s">
        <v>762</v>
      </c>
      <c r="E37" s="5"/>
      <c r="F37" s="5"/>
      <c r="G37" s="5"/>
      <c r="H37" s="5">
        <v>170964</v>
      </c>
      <c r="I37" s="7" t="s">
        <v>703</v>
      </c>
      <c r="M37" s="11"/>
    </row>
    <row r="38" spans="2:13" x14ac:dyDescent="0.55000000000000004">
      <c r="B38" s="8"/>
      <c r="C38" s="8" t="s">
        <v>790</v>
      </c>
      <c r="D38" s="4" t="s">
        <v>785</v>
      </c>
      <c r="E38" s="5"/>
      <c r="F38" s="5">
        <v>3555</v>
      </c>
      <c r="G38" s="5"/>
      <c r="H38" s="6"/>
      <c r="I38" s="7" t="s">
        <v>791</v>
      </c>
      <c r="M38" s="11"/>
    </row>
    <row r="39" spans="2:13" x14ac:dyDescent="0.55000000000000004">
      <c r="B39" s="8"/>
      <c r="C39" s="8" t="s">
        <v>790</v>
      </c>
      <c r="D39" s="4" t="s">
        <v>795</v>
      </c>
      <c r="E39" s="5"/>
      <c r="F39" s="5"/>
      <c r="G39" s="5"/>
      <c r="H39" s="5">
        <v>389078</v>
      </c>
      <c r="I39" s="7" t="s">
        <v>796</v>
      </c>
      <c r="M39" s="11"/>
    </row>
    <row r="40" spans="2:13" x14ac:dyDescent="0.55000000000000004">
      <c r="B40" s="8"/>
      <c r="C40" s="8" t="s">
        <v>813</v>
      </c>
      <c r="D40" s="4" t="s">
        <v>814</v>
      </c>
      <c r="E40" s="5"/>
      <c r="F40" s="5"/>
      <c r="G40" s="5"/>
      <c r="H40" s="5">
        <v>6912</v>
      </c>
      <c r="I40" s="7" t="s">
        <v>815</v>
      </c>
      <c r="M40" s="11"/>
    </row>
    <row r="41" spans="2:13" x14ac:dyDescent="0.55000000000000004">
      <c r="B41" s="8"/>
      <c r="C41" s="8" t="s">
        <v>816</v>
      </c>
      <c r="D41" s="4" t="s">
        <v>23</v>
      </c>
      <c r="E41" s="5">
        <v>100000</v>
      </c>
      <c r="F41" s="5"/>
      <c r="G41" s="5"/>
      <c r="H41" s="5"/>
      <c r="I41" s="7"/>
      <c r="M41" s="11"/>
    </row>
    <row r="42" spans="2:13" x14ac:dyDescent="0.55000000000000004">
      <c r="B42" s="8"/>
      <c r="C42" s="8" t="s">
        <v>816</v>
      </c>
      <c r="D42" s="4" t="s">
        <v>817</v>
      </c>
      <c r="E42" s="5"/>
      <c r="F42" s="5">
        <v>65100</v>
      </c>
      <c r="G42" s="5"/>
      <c r="H42" s="5"/>
      <c r="I42" s="7" t="s">
        <v>818</v>
      </c>
      <c r="M42" s="11"/>
    </row>
    <row r="43" spans="2:13" x14ac:dyDescent="0.55000000000000004">
      <c r="B43" s="8"/>
      <c r="C43" s="8" t="s">
        <v>816</v>
      </c>
      <c r="D43" s="4" t="s">
        <v>819</v>
      </c>
      <c r="E43" s="5"/>
      <c r="F43" s="5">
        <v>1987</v>
      </c>
      <c r="G43" s="5"/>
      <c r="H43" s="5"/>
      <c r="I43" s="7" t="s">
        <v>820</v>
      </c>
      <c r="M43" s="11"/>
    </row>
    <row r="44" spans="2:13" x14ac:dyDescent="0.55000000000000004">
      <c r="B44" s="8"/>
      <c r="C44" s="8" t="s">
        <v>816</v>
      </c>
      <c r="D44" s="4" t="s">
        <v>821</v>
      </c>
      <c r="E44" s="5"/>
      <c r="F44" s="5">
        <v>5600</v>
      </c>
      <c r="G44" s="5"/>
      <c r="H44" s="5"/>
      <c r="I44" s="7" t="s">
        <v>818</v>
      </c>
      <c r="M44" s="11"/>
    </row>
    <row r="45" spans="2:13" x14ac:dyDescent="0.55000000000000004">
      <c r="B45" s="8"/>
      <c r="C45" s="8" t="s">
        <v>816</v>
      </c>
      <c r="D45" s="4" t="s">
        <v>849</v>
      </c>
      <c r="E45" s="5"/>
      <c r="F45" s="5">
        <v>972</v>
      </c>
      <c r="G45" s="5"/>
      <c r="H45" s="5"/>
      <c r="I45" s="7" t="s">
        <v>850</v>
      </c>
      <c r="M45" s="11"/>
    </row>
    <row r="46" spans="2:13" x14ac:dyDescent="0.55000000000000004">
      <c r="B46" s="8"/>
      <c r="C46" s="8" t="s">
        <v>822</v>
      </c>
      <c r="D46" s="4" t="s">
        <v>823</v>
      </c>
      <c r="E46" s="5"/>
      <c r="F46" s="5"/>
      <c r="G46" s="5"/>
      <c r="H46" s="5">
        <v>5246</v>
      </c>
      <c r="I46" s="7" t="s">
        <v>824</v>
      </c>
      <c r="M46" s="11"/>
    </row>
    <row r="47" spans="2:13" x14ac:dyDescent="0.55000000000000004">
      <c r="B47" s="8"/>
      <c r="C47" s="8" t="s">
        <v>822</v>
      </c>
      <c r="D47" s="4" t="s">
        <v>851</v>
      </c>
      <c r="E47" s="5"/>
      <c r="F47" s="5">
        <v>9720</v>
      </c>
      <c r="G47" s="5"/>
      <c r="H47" s="5"/>
      <c r="I47" s="7" t="s">
        <v>852</v>
      </c>
      <c r="M47" s="11"/>
    </row>
    <row r="48" spans="2:13" x14ac:dyDescent="0.55000000000000004">
      <c r="B48" s="8"/>
      <c r="C48" s="8" t="s">
        <v>822</v>
      </c>
      <c r="D48" s="4" t="s">
        <v>769</v>
      </c>
      <c r="E48" s="5"/>
      <c r="F48" s="5">
        <v>4622</v>
      </c>
      <c r="G48" s="5"/>
      <c r="H48" s="5"/>
      <c r="I48" s="7" t="s">
        <v>853</v>
      </c>
      <c r="M48" s="11"/>
    </row>
    <row r="49" spans="2:13" x14ac:dyDescent="0.55000000000000004">
      <c r="B49" s="8"/>
      <c r="C49" s="8" t="s">
        <v>822</v>
      </c>
      <c r="D49" s="4" t="s">
        <v>762</v>
      </c>
      <c r="E49" s="5"/>
      <c r="F49" s="5"/>
      <c r="G49" s="5"/>
      <c r="H49" s="5">
        <v>61020</v>
      </c>
      <c r="I49" s="7" t="s">
        <v>854</v>
      </c>
      <c r="M49" s="11"/>
    </row>
    <row r="50" spans="2:13" x14ac:dyDescent="0.55000000000000004">
      <c r="B50" s="8"/>
      <c r="C50" s="8" t="s">
        <v>822</v>
      </c>
      <c r="D50" s="4" t="s">
        <v>764</v>
      </c>
      <c r="E50" s="5"/>
      <c r="F50" s="5">
        <v>800</v>
      </c>
      <c r="G50" s="5"/>
      <c r="H50" s="5"/>
      <c r="I50" s="7" t="s">
        <v>855</v>
      </c>
      <c r="M50" s="11"/>
    </row>
    <row r="51" spans="2:13" x14ac:dyDescent="0.55000000000000004">
      <c r="B51" s="8"/>
      <c r="C51" s="8" t="s">
        <v>856</v>
      </c>
      <c r="D51" s="4" t="s">
        <v>529</v>
      </c>
      <c r="E51" s="5"/>
      <c r="F51" s="5">
        <v>1810</v>
      </c>
      <c r="G51" s="5"/>
      <c r="H51" s="5"/>
      <c r="I51" s="7" t="s">
        <v>857</v>
      </c>
      <c r="M51" s="11"/>
    </row>
    <row r="52" spans="2:13" x14ac:dyDescent="0.55000000000000004">
      <c r="B52" s="8"/>
      <c r="C52" s="8" t="s">
        <v>802</v>
      </c>
      <c r="D52" s="4" t="s">
        <v>529</v>
      </c>
      <c r="E52" s="5"/>
      <c r="F52" s="5">
        <v>1890</v>
      </c>
      <c r="G52" s="5"/>
      <c r="H52" s="5"/>
      <c r="I52" s="7" t="s">
        <v>857</v>
      </c>
      <c r="M52" s="11"/>
    </row>
    <row r="53" spans="2:13" x14ac:dyDescent="0.55000000000000004">
      <c r="B53" s="8"/>
      <c r="C53" s="8" t="s">
        <v>802</v>
      </c>
      <c r="D53" s="4" t="s">
        <v>851</v>
      </c>
      <c r="E53" s="5"/>
      <c r="F53" s="5">
        <v>25000</v>
      </c>
      <c r="G53" s="5"/>
      <c r="H53" s="5"/>
      <c r="I53" s="7" t="s">
        <v>858</v>
      </c>
      <c r="M53" s="11"/>
    </row>
    <row r="54" spans="2:13" x14ac:dyDescent="0.55000000000000004">
      <c r="B54" s="8"/>
      <c r="C54" s="8" t="s">
        <v>802</v>
      </c>
      <c r="D54" s="4" t="s">
        <v>851</v>
      </c>
      <c r="E54" s="5"/>
      <c r="F54" s="5">
        <v>4080</v>
      </c>
      <c r="G54" s="5"/>
      <c r="H54" s="5"/>
      <c r="I54" s="7" t="s">
        <v>859</v>
      </c>
      <c r="M54" s="11"/>
    </row>
    <row r="55" spans="2:13" x14ac:dyDescent="0.55000000000000004">
      <c r="B55" s="8"/>
      <c r="C55" s="8" t="s">
        <v>802</v>
      </c>
      <c r="D55" s="4" t="s">
        <v>529</v>
      </c>
      <c r="E55" s="5"/>
      <c r="F55" s="5">
        <v>690</v>
      </c>
      <c r="G55" s="5"/>
      <c r="H55" s="5"/>
      <c r="I55" s="7" t="s">
        <v>860</v>
      </c>
      <c r="M55" s="11"/>
    </row>
    <row r="56" spans="2:13" x14ac:dyDescent="0.55000000000000004">
      <c r="B56" s="8"/>
      <c r="C56" s="8" t="s">
        <v>802</v>
      </c>
      <c r="D56" s="4" t="s">
        <v>891</v>
      </c>
      <c r="E56" s="5"/>
      <c r="F56" s="5"/>
      <c r="G56" s="5"/>
      <c r="H56" s="5">
        <v>29800</v>
      </c>
      <c r="I56" s="7" t="s">
        <v>892</v>
      </c>
      <c r="M56" s="11"/>
    </row>
    <row r="57" spans="2:13" x14ac:dyDescent="0.55000000000000004">
      <c r="B57" s="8"/>
      <c r="C57" s="8" t="s">
        <v>861</v>
      </c>
      <c r="D57" s="4" t="s">
        <v>849</v>
      </c>
      <c r="E57" s="5"/>
      <c r="F57" s="5">
        <v>540</v>
      </c>
      <c r="G57" s="5"/>
      <c r="H57" s="5"/>
      <c r="I57" s="7" t="s">
        <v>850</v>
      </c>
      <c r="M57" s="11"/>
    </row>
    <row r="58" spans="2:13" x14ac:dyDescent="0.55000000000000004">
      <c r="B58" s="8"/>
      <c r="C58" s="8" t="s">
        <v>861</v>
      </c>
      <c r="D58" s="4" t="s">
        <v>529</v>
      </c>
      <c r="E58" s="5"/>
      <c r="F58" s="5">
        <v>930</v>
      </c>
      <c r="G58" s="5"/>
      <c r="H58" s="5"/>
      <c r="I58" s="7" t="s">
        <v>461</v>
      </c>
      <c r="M58" s="11"/>
    </row>
    <row r="59" spans="2:13" x14ac:dyDescent="0.55000000000000004">
      <c r="B59" s="8"/>
      <c r="C59" s="8" t="s">
        <v>825</v>
      </c>
      <c r="D59" s="4" t="s">
        <v>826</v>
      </c>
      <c r="E59" s="5"/>
      <c r="F59" s="5">
        <v>24516</v>
      </c>
      <c r="G59" s="5"/>
      <c r="H59" s="5"/>
      <c r="I59" s="7" t="s">
        <v>827</v>
      </c>
      <c r="M59" s="11"/>
    </row>
    <row r="60" spans="2:13" x14ac:dyDescent="0.55000000000000004">
      <c r="B60" s="8"/>
      <c r="C60" s="8" t="s">
        <v>825</v>
      </c>
      <c r="D60" s="4" t="s">
        <v>826</v>
      </c>
      <c r="E60" s="5"/>
      <c r="F60" s="5">
        <v>2970</v>
      </c>
      <c r="G60" s="5"/>
      <c r="H60" s="5"/>
      <c r="I60" s="7" t="s">
        <v>827</v>
      </c>
      <c r="M60" s="11"/>
    </row>
    <row r="61" spans="2:13" x14ac:dyDescent="0.55000000000000004">
      <c r="B61" s="8"/>
      <c r="C61" s="8" t="s">
        <v>825</v>
      </c>
      <c r="D61" s="4" t="s">
        <v>828</v>
      </c>
      <c r="E61" s="5"/>
      <c r="F61" s="5">
        <v>1507</v>
      </c>
      <c r="G61" s="5"/>
      <c r="H61" s="5"/>
      <c r="I61" s="7" t="s">
        <v>829</v>
      </c>
      <c r="M61" s="11"/>
    </row>
    <row r="62" spans="2:13" x14ac:dyDescent="0.55000000000000004">
      <c r="B62" s="8"/>
      <c r="C62" s="8" t="s">
        <v>825</v>
      </c>
      <c r="D62" s="4" t="s">
        <v>769</v>
      </c>
      <c r="E62" s="5"/>
      <c r="F62" s="5"/>
      <c r="G62" s="5"/>
      <c r="H62" s="5">
        <v>9666</v>
      </c>
      <c r="I62" s="7" t="s">
        <v>770</v>
      </c>
      <c r="M62" s="11"/>
    </row>
    <row r="63" spans="2:13" x14ac:dyDescent="0.55000000000000004">
      <c r="B63" s="8"/>
      <c r="C63" s="8" t="s">
        <v>825</v>
      </c>
      <c r="D63" s="4" t="s">
        <v>19</v>
      </c>
      <c r="E63" s="5"/>
      <c r="F63" s="5">
        <v>1092</v>
      </c>
      <c r="G63" s="5"/>
      <c r="H63" s="5"/>
      <c r="I63" s="7" t="s">
        <v>830</v>
      </c>
      <c r="M63" s="11"/>
    </row>
    <row r="64" spans="2:13" x14ac:dyDescent="0.55000000000000004">
      <c r="B64" s="8"/>
      <c r="C64" s="8" t="s">
        <v>825</v>
      </c>
      <c r="D64" s="4" t="s">
        <v>831</v>
      </c>
      <c r="E64" s="5"/>
      <c r="F64" s="5">
        <v>7171</v>
      </c>
      <c r="G64" s="5"/>
      <c r="H64" s="5"/>
      <c r="I64" s="7" t="s">
        <v>832</v>
      </c>
      <c r="M64" s="11"/>
    </row>
    <row r="65" spans="2:13" x14ac:dyDescent="0.55000000000000004">
      <c r="B65" s="8"/>
      <c r="C65" s="8" t="s">
        <v>833</v>
      </c>
      <c r="D65" s="4" t="s">
        <v>834</v>
      </c>
      <c r="E65" s="5"/>
      <c r="F65" s="5"/>
      <c r="G65" s="5"/>
      <c r="H65" s="5">
        <v>17900</v>
      </c>
      <c r="I65" s="7" t="s">
        <v>835</v>
      </c>
      <c r="M65" s="11"/>
    </row>
    <row r="66" spans="2:13" x14ac:dyDescent="0.55000000000000004">
      <c r="B66" s="8"/>
      <c r="C66" s="8" t="s">
        <v>833</v>
      </c>
      <c r="D66" s="4" t="s">
        <v>529</v>
      </c>
      <c r="E66" s="5"/>
      <c r="F66" s="5">
        <v>2350</v>
      </c>
      <c r="G66" s="5"/>
      <c r="H66" s="5"/>
      <c r="I66" s="7" t="s">
        <v>836</v>
      </c>
      <c r="M66" s="11"/>
    </row>
    <row r="67" spans="2:13" x14ac:dyDescent="0.55000000000000004">
      <c r="B67" s="8"/>
      <c r="C67" s="8" t="s">
        <v>833</v>
      </c>
      <c r="D67" s="4" t="s">
        <v>837</v>
      </c>
      <c r="E67" s="5"/>
      <c r="F67" s="5"/>
      <c r="G67" s="5"/>
      <c r="H67" s="5">
        <v>4520</v>
      </c>
      <c r="I67" s="7" t="s">
        <v>835</v>
      </c>
      <c r="M67" s="11"/>
    </row>
    <row r="68" spans="2:13" x14ac:dyDescent="0.55000000000000004">
      <c r="B68" s="8"/>
      <c r="C68" s="8" t="s">
        <v>833</v>
      </c>
      <c r="D68" s="4" t="s">
        <v>838</v>
      </c>
      <c r="E68" s="5"/>
      <c r="F68" s="5"/>
      <c r="G68" s="5"/>
      <c r="H68" s="35">
        <v>7690</v>
      </c>
      <c r="I68" s="7" t="s">
        <v>846</v>
      </c>
      <c r="M68" s="11"/>
    </row>
    <row r="69" spans="2:13" x14ac:dyDescent="0.55000000000000004">
      <c r="B69" s="8"/>
      <c r="C69" s="8" t="s">
        <v>833</v>
      </c>
      <c r="D69" s="4" t="s">
        <v>839</v>
      </c>
      <c r="E69" s="5"/>
      <c r="F69" s="5"/>
      <c r="G69" s="5"/>
      <c r="H69" s="5">
        <v>340</v>
      </c>
      <c r="I69" s="7" t="s">
        <v>835</v>
      </c>
      <c r="M69" s="11"/>
    </row>
    <row r="70" spans="2:13" x14ac:dyDescent="0.55000000000000004">
      <c r="B70" s="8"/>
      <c r="C70" s="8" t="s">
        <v>833</v>
      </c>
      <c r="D70" s="4" t="s">
        <v>840</v>
      </c>
      <c r="E70" s="5"/>
      <c r="F70" s="5"/>
      <c r="G70" s="5"/>
      <c r="H70" s="5">
        <v>390</v>
      </c>
      <c r="I70" s="7" t="s">
        <v>835</v>
      </c>
      <c r="M70" s="11"/>
    </row>
    <row r="71" spans="2:13" x14ac:dyDescent="0.55000000000000004">
      <c r="B71" s="8"/>
      <c r="C71" s="8" t="s">
        <v>833</v>
      </c>
      <c r="D71" s="4" t="s">
        <v>529</v>
      </c>
      <c r="E71" s="5"/>
      <c r="F71" s="5">
        <v>1180</v>
      </c>
      <c r="G71" s="5"/>
      <c r="H71" s="6"/>
      <c r="I71" s="7" t="s">
        <v>841</v>
      </c>
      <c r="M71" s="11"/>
    </row>
    <row r="72" spans="2:13" x14ac:dyDescent="0.55000000000000004">
      <c r="B72" s="8"/>
      <c r="C72" s="8" t="s">
        <v>833</v>
      </c>
      <c r="D72" s="4" t="s">
        <v>529</v>
      </c>
      <c r="E72" s="5"/>
      <c r="F72" s="5">
        <v>3790</v>
      </c>
      <c r="G72" s="5"/>
      <c r="H72" s="6"/>
      <c r="I72" s="7" t="s">
        <v>843</v>
      </c>
      <c r="M72" s="11"/>
    </row>
    <row r="73" spans="2:13" x14ac:dyDescent="0.55000000000000004">
      <c r="B73" s="8"/>
      <c r="C73" s="8" t="s">
        <v>833</v>
      </c>
      <c r="D73" s="4" t="s">
        <v>529</v>
      </c>
      <c r="E73" s="5"/>
      <c r="F73" s="5">
        <v>3160</v>
      </c>
      <c r="G73" s="5"/>
      <c r="H73" s="6"/>
      <c r="I73" s="7" t="s">
        <v>842</v>
      </c>
      <c r="M73" s="11"/>
    </row>
    <row r="74" spans="2:13" x14ac:dyDescent="0.55000000000000004">
      <c r="B74" s="8"/>
      <c r="C74" s="8" t="s">
        <v>833</v>
      </c>
      <c r="D74" s="4" t="s">
        <v>844</v>
      </c>
      <c r="E74" s="5"/>
      <c r="F74" s="5"/>
      <c r="G74" s="5"/>
      <c r="H74" s="35">
        <v>390</v>
      </c>
      <c r="I74" s="7" t="s">
        <v>835</v>
      </c>
    </row>
    <row r="75" spans="2:13" x14ac:dyDescent="0.55000000000000004">
      <c r="B75" s="8"/>
      <c r="C75" s="8" t="s">
        <v>833</v>
      </c>
      <c r="D75" s="4" t="s">
        <v>845</v>
      </c>
      <c r="E75" s="5"/>
      <c r="F75" s="5"/>
      <c r="G75" s="5"/>
      <c r="H75" s="35">
        <v>13920</v>
      </c>
      <c r="I75" s="7" t="s">
        <v>835</v>
      </c>
    </row>
    <row r="76" spans="2:13" x14ac:dyDescent="0.55000000000000004">
      <c r="B76" s="8"/>
      <c r="C76" s="8" t="s">
        <v>862</v>
      </c>
      <c r="D76" s="4" t="s">
        <v>19</v>
      </c>
      <c r="E76" s="5"/>
      <c r="F76" s="5"/>
      <c r="G76" s="5"/>
      <c r="H76" s="35">
        <v>7138</v>
      </c>
      <c r="I76" s="7" t="s">
        <v>696</v>
      </c>
    </row>
    <row r="77" spans="2:13" x14ac:dyDescent="0.55000000000000004">
      <c r="B77" s="8"/>
      <c r="C77" s="8" t="s">
        <v>862</v>
      </c>
      <c r="D77" s="4" t="s">
        <v>762</v>
      </c>
      <c r="E77" s="5"/>
      <c r="F77" s="5"/>
      <c r="G77" s="5"/>
      <c r="H77" s="35">
        <v>105138</v>
      </c>
      <c r="I77" s="7" t="s">
        <v>865</v>
      </c>
    </row>
    <row r="78" spans="2:13" x14ac:dyDescent="0.55000000000000004">
      <c r="B78" s="8"/>
      <c r="C78" s="8" t="s">
        <v>862</v>
      </c>
      <c r="D78" s="4" t="s">
        <v>863</v>
      </c>
      <c r="E78" s="5"/>
      <c r="F78" s="5"/>
      <c r="G78" s="5"/>
      <c r="H78" s="35">
        <v>20520</v>
      </c>
      <c r="I78" s="7" t="s">
        <v>865</v>
      </c>
    </row>
    <row r="79" spans="2:13" x14ac:dyDescent="0.55000000000000004">
      <c r="B79" s="8"/>
      <c r="C79" s="8" t="s">
        <v>862</v>
      </c>
      <c r="D79" s="4" t="s">
        <v>863</v>
      </c>
      <c r="E79" s="5"/>
      <c r="F79" s="5"/>
      <c r="G79" s="5"/>
      <c r="H79" s="35">
        <v>23544</v>
      </c>
      <c r="I79" s="7" t="s">
        <v>865</v>
      </c>
    </row>
    <row r="80" spans="2:13" x14ac:dyDescent="0.55000000000000004">
      <c r="B80" s="8"/>
      <c r="C80" s="8" t="s">
        <v>862</v>
      </c>
      <c r="D80" s="4" t="s">
        <v>863</v>
      </c>
      <c r="E80" s="5"/>
      <c r="F80" s="5"/>
      <c r="G80" s="5"/>
      <c r="H80" s="35">
        <v>16200</v>
      </c>
      <c r="I80" s="7" t="s">
        <v>865</v>
      </c>
    </row>
    <row r="81" spans="2:13" x14ac:dyDescent="0.55000000000000004">
      <c r="B81" s="8"/>
      <c r="C81" s="8" t="s">
        <v>864</v>
      </c>
      <c r="D81" s="4" t="s">
        <v>762</v>
      </c>
      <c r="E81" s="5"/>
      <c r="F81" s="5"/>
      <c r="G81" s="5"/>
      <c r="H81" s="35">
        <v>124200</v>
      </c>
      <c r="I81" s="7" t="s">
        <v>703</v>
      </c>
    </row>
    <row r="82" spans="2:13" x14ac:dyDescent="0.55000000000000004">
      <c r="B82" s="8"/>
      <c r="C82" s="8" t="s">
        <v>864</v>
      </c>
      <c r="D82" s="4" t="s">
        <v>866</v>
      </c>
      <c r="E82" s="5"/>
      <c r="F82" s="5"/>
      <c r="G82" s="5"/>
      <c r="H82" s="35">
        <v>54000</v>
      </c>
      <c r="I82" s="7" t="s">
        <v>867</v>
      </c>
    </row>
    <row r="83" spans="2:13" x14ac:dyDescent="0.55000000000000004">
      <c r="B83" s="8"/>
      <c r="C83" s="8" t="s">
        <v>864</v>
      </c>
      <c r="D83" s="4" t="s">
        <v>851</v>
      </c>
      <c r="E83" s="5"/>
      <c r="F83" s="5">
        <v>3100</v>
      </c>
      <c r="G83" s="5"/>
      <c r="H83" s="35"/>
      <c r="I83" s="7" t="s">
        <v>868</v>
      </c>
    </row>
    <row r="84" spans="2:13" x14ac:dyDescent="0.55000000000000004">
      <c r="B84" s="8"/>
      <c r="C84" s="8"/>
      <c r="D84" s="4"/>
      <c r="E84" s="5"/>
      <c r="F84" s="5"/>
      <c r="G84" s="5"/>
      <c r="H84" s="35"/>
      <c r="I84" s="7"/>
    </row>
    <row r="85" spans="2:13" x14ac:dyDescent="0.55000000000000004">
      <c r="B85" s="4"/>
      <c r="C85" s="4"/>
      <c r="D85" s="4" t="s">
        <v>20</v>
      </c>
      <c r="E85" s="5">
        <f>SUM(E3:E75)</f>
        <v>352251.54</v>
      </c>
      <c r="F85" s="5"/>
      <c r="G85" s="5"/>
      <c r="H85" s="35"/>
      <c r="I85" s="7"/>
    </row>
    <row r="86" spans="2:13" x14ac:dyDescent="0.55000000000000004">
      <c r="D86" s="4" t="s">
        <v>21</v>
      </c>
      <c r="F86" s="1">
        <f>SUM(F5:F85)</f>
        <v>247679</v>
      </c>
      <c r="H86" s="1">
        <f>SUM(H5:H85)</f>
        <v>1479700</v>
      </c>
    </row>
    <row r="87" spans="2:13" x14ac:dyDescent="0.55000000000000004">
      <c r="D87" s="4" t="s">
        <v>22</v>
      </c>
      <c r="F87" s="1">
        <f>E85-F86</f>
        <v>104572.53999999998</v>
      </c>
    </row>
    <row r="88" spans="2:13" x14ac:dyDescent="0.55000000000000004">
      <c r="D88" s="16" t="s">
        <v>24</v>
      </c>
      <c r="F88" s="1">
        <f>F86+H86</f>
        <v>1727379</v>
      </c>
    </row>
    <row r="90" spans="2:13" s="1" customFormat="1" x14ac:dyDescent="0.55000000000000004">
      <c r="B90"/>
      <c r="C90"/>
      <c r="D90"/>
      <c r="E90" s="13"/>
      <c r="F90" s="13"/>
      <c r="H90" s="13"/>
      <c r="I90" s="14"/>
      <c r="J90"/>
      <c r="K90"/>
      <c r="L90"/>
      <c r="M90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214"/>
  <sheetViews>
    <sheetView topLeftCell="A144" workbookViewId="0">
      <selection activeCell="H152" sqref="H152:H157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574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575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576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578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578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578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576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562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649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579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808</v>
      </c>
      <c r="D103" s="4" t="s">
        <v>293</v>
      </c>
      <c r="E103" s="5">
        <v>790000</v>
      </c>
      <c r="F103" s="5"/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580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581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580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608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578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711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578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578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577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500</v>
      </c>
      <c r="C121" s="8" t="s">
        <v>806</v>
      </c>
      <c r="D121" s="4" t="s">
        <v>466</v>
      </c>
      <c r="E121" s="5">
        <v>2200000</v>
      </c>
      <c r="F121" s="5"/>
      <c r="G121" s="5"/>
      <c r="H121" s="5"/>
      <c r="I121" s="5"/>
      <c r="J121" s="18"/>
      <c r="L121" s="43" t="s">
        <v>711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501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IF(G196=AA$66,H196,0)</f>
        <v>0</v>
      </c>
      <c r="AB122">
        <f>IF(G196=AB$66,H196,0)</f>
        <v>0</v>
      </c>
      <c r="AC122">
        <f>IF(G196=AC$66,H196,0)</f>
        <v>0</v>
      </c>
    </row>
    <row r="123" spans="2:29" x14ac:dyDescent="0.55000000000000004">
      <c r="B123" s="8" t="s">
        <v>502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648</v>
      </c>
      <c r="L123" t="s">
        <v>301</v>
      </c>
      <c r="M123" t="s">
        <v>447</v>
      </c>
      <c r="AA123">
        <f>IF(G197=AA$66,H197,0)</f>
        <v>0</v>
      </c>
      <c r="AB123">
        <f>IF(G197=AB$66,H197,0)</f>
        <v>0</v>
      </c>
      <c r="AC123">
        <f>IF(G197=AC$66,H197,0)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474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471</v>
      </c>
      <c r="AA124">
        <f>IF(G198=AA$66,H198,0)</f>
        <v>0</v>
      </c>
      <c r="AB124">
        <f>IF(G198=AB$66,H198,0)</f>
        <v>0</v>
      </c>
      <c r="AC124">
        <f>IF(G198=AC$66,H198,0)</f>
        <v>0</v>
      </c>
    </row>
    <row r="125" spans="2:29" x14ac:dyDescent="0.55000000000000004">
      <c r="B125" s="8" t="s">
        <v>503</v>
      </c>
      <c r="C125" s="8" t="s">
        <v>572</v>
      </c>
      <c r="D125" s="4" t="s">
        <v>496</v>
      </c>
      <c r="E125" s="5"/>
      <c r="F125" s="5"/>
      <c r="G125" s="5" t="s">
        <v>491</v>
      </c>
      <c r="H125" s="5">
        <v>378000</v>
      </c>
      <c r="I125" s="5"/>
      <c r="J125" s="18"/>
      <c r="L125" t="s">
        <v>490</v>
      </c>
      <c r="M125" t="s">
        <v>469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470</v>
      </c>
    </row>
    <row r="126" spans="2:29" x14ac:dyDescent="0.55000000000000004">
      <c r="B126" s="8" t="s">
        <v>504</v>
      </c>
      <c r="C126" s="8" t="s">
        <v>608</v>
      </c>
      <c r="D126" s="4" t="s">
        <v>495</v>
      </c>
      <c r="E126" s="5">
        <v>1070000</v>
      </c>
      <c r="F126" s="5"/>
      <c r="G126" s="5"/>
      <c r="H126" s="5"/>
      <c r="I126" s="5"/>
      <c r="J126" s="18"/>
      <c r="L126" t="s">
        <v>488</v>
      </c>
      <c r="M126" t="s">
        <v>472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473</v>
      </c>
    </row>
    <row r="127" spans="2:29" x14ac:dyDescent="0.55000000000000004">
      <c r="B127" s="8" t="s">
        <v>505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726</v>
      </c>
      <c r="M127" s="43" t="s">
        <v>486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70</v>
      </c>
      <c r="U127">
        <f t="shared" ref="U127" si="21">T127-S127</f>
        <v>27</v>
      </c>
      <c r="W127" t="s">
        <v>487</v>
      </c>
    </row>
    <row r="128" spans="2:29" x14ac:dyDescent="0.55000000000000004">
      <c r="B128" s="8" t="s">
        <v>506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648</v>
      </c>
      <c r="L128" t="s">
        <v>499</v>
      </c>
      <c r="M128" t="s">
        <v>489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470</v>
      </c>
    </row>
    <row r="129" spans="2:33" x14ac:dyDescent="0.55000000000000004">
      <c r="B129" s="8" t="s">
        <v>507</v>
      </c>
      <c r="C129" s="8" t="s">
        <v>608</v>
      </c>
      <c r="D129" s="4" t="s">
        <v>492</v>
      </c>
      <c r="E129" s="5"/>
      <c r="F129" s="5"/>
      <c r="G129" s="5"/>
      <c r="H129" s="5">
        <v>200000</v>
      </c>
      <c r="I129" s="5"/>
      <c r="J129" s="18"/>
      <c r="L129" s="43" t="s">
        <v>724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508</v>
      </c>
      <c r="C130" s="8" t="s">
        <v>608</v>
      </c>
      <c r="D130" s="4" t="s">
        <v>492</v>
      </c>
      <c r="E130" s="5"/>
      <c r="F130" s="5"/>
      <c r="G130" s="5"/>
      <c r="H130" s="5">
        <v>200000</v>
      </c>
      <c r="I130" s="5"/>
      <c r="J130" s="18"/>
      <c r="L130" t="s">
        <v>614</v>
      </c>
      <c r="M130" t="s">
        <v>615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624</v>
      </c>
    </row>
    <row r="131" spans="2:33" x14ac:dyDescent="0.55000000000000004">
      <c r="B131" s="8" t="s">
        <v>509</v>
      </c>
      <c r="C131" s="8"/>
      <c r="D131" s="4" t="s">
        <v>493</v>
      </c>
      <c r="E131" s="5"/>
      <c r="F131" s="5"/>
      <c r="G131" s="5"/>
      <c r="H131" s="5">
        <v>170000</v>
      </c>
      <c r="I131" s="5"/>
      <c r="J131" s="18"/>
      <c r="L131" s="47" t="s">
        <v>616</v>
      </c>
      <c r="M131" s="47" t="s">
        <v>617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618</v>
      </c>
    </row>
    <row r="132" spans="2:33" x14ac:dyDescent="0.55000000000000004">
      <c r="B132" s="8" t="s">
        <v>510</v>
      </c>
      <c r="C132" s="8" t="s">
        <v>572</v>
      </c>
      <c r="D132" s="4" t="s">
        <v>497</v>
      </c>
      <c r="E132" s="5"/>
      <c r="F132" s="5"/>
      <c r="G132" s="5" t="s">
        <v>330</v>
      </c>
      <c r="H132" s="5">
        <v>896400</v>
      </c>
      <c r="I132" s="5"/>
      <c r="J132" s="18"/>
      <c r="L132" s="43" t="s">
        <v>810</v>
      </c>
      <c r="M132" s="43" t="s">
        <v>622</v>
      </c>
      <c r="O132">
        <v>370</v>
      </c>
      <c r="Q132">
        <v>27</v>
      </c>
      <c r="R132">
        <v>20</v>
      </c>
      <c r="S132">
        <f t="shared" si="24"/>
        <v>417</v>
      </c>
      <c r="T132">
        <v>460</v>
      </c>
      <c r="U132">
        <f t="shared" si="25"/>
        <v>43</v>
      </c>
      <c r="W132" t="s">
        <v>623</v>
      </c>
    </row>
    <row r="133" spans="2:33" x14ac:dyDescent="0.55000000000000004">
      <c r="B133" s="8" t="s">
        <v>511</v>
      </c>
      <c r="C133" s="8" t="s">
        <v>608</v>
      </c>
      <c r="D133" s="4" t="s">
        <v>498</v>
      </c>
      <c r="E133" s="5">
        <v>1100000</v>
      </c>
      <c r="F133" s="5"/>
      <c r="G133" s="5"/>
      <c r="H133" s="5"/>
      <c r="I133" s="5"/>
      <c r="J133" s="18"/>
      <c r="L133" t="s">
        <v>629</v>
      </c>
      <c r="M133" t="s">
        <v>625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626</v>
      </c>
    </row>
    <row r="134" spans="2:33" x14ac:dyDescent="0.55000000000000004">
      <c r="B134" s="8" t="s">
        <v>512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630</v>
      </c>
      <c r="M134" s="47" t="s">
        <v>627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628</v>
      </c>
      <c r="AA134" t="s">
        <v>662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513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648</v>
      </c>
      <c r="L135" s="42" t="s">
        <v>301</v>
      </c>
      <c r="M135" s="42" t="s">
        <v>657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32"/>
      <c r="L136" s="42" t="s">
        <v>673</v>
      </c>
      <c r="M136" s="42" t="s">
        <v>657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661</v>
      </c>
      <c r="AB136">
        <f>SUM(AB134:AB135)</f>
        <v>678</v>
      </c>
    </row>
    <row r="137" spans="2:33" x14ac:dyDescent="0.55000000000000004">
      <c r="B137" s="8"/>
      <c r="C137" s="8"/>
      <c r="D137" s="4" t="s">
        <v>619</v>
      </c>
      <c r="E137" s="5"/>
      <c r="F137" s="5" t="s">
        <v>807</v>
      </c>
      <c r="G137" s="5" t="s">
        <v>621</v>
      </c>
      <c r="H137" s="5">
        <v>398736</v>
      </c>
      <c r="I137" s="5"/>
      <c r="J137" s="32">
        <f>H137*0.08/1.08</f>
        <v>29536</v>
      </c>
      <c r="L137" s="42" t="s">
        <v>301</v>
      </c>
      <c r="M137" s="42" t="s">
        <v>660</v>
      </c>
      <c r="N137" s="11" t="s">
        <v>669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32"/>
      <c r="L138" s="42" t="s">
        <v>671</v>
      </c>
      <c r="M138" s="42" t="s">
        <v>660</v>
      </c>
      <c r="N138" s="11" t="s">
        <v>670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32"/>
      <c r="L139" s="42" t="s">
        <v>751</v>
      </c>
      <c r="M139" s="42" t="s">
        <v>662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710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 t="s">
        <v>808</v>
      </c>
      <c r="D140" s="4" t="s">
        <v>620</v>
      </c>
      <c r="E140" s="5">
        <v>600000</v>
      </c>
      <c r="F140" s="5"/>
      <c r="G140" s="5"/>
      <c r="H140" s="5"/>
      <c r="I140" s="5"/>
      <c r="J140" s="32"/>
      <c r="L140" s="42" t="s">
        <v>751</v>
      </c>
      <c r="M140" s="42" t="s">
        <v>663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734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631</v>
      </c>
      <c r="E141" s="5"/>
      <c r="F141" s="5" t="s">
        <v>807</v>
      </c>
      <c r="G141" s="5" t="s">
        <v>647</v>
      </c>
      <c r="H141" s="5">
        <v>262833</v>
      </c>
      <c r="I141" s="5"/>
      <c r="J141" s="32">
        <f>H141*0.08/1.08</f>
        <v>19469.111111111109</v>
      </c>
      <c r="L141" s="42" t="s">
        <v>751</v>
      </c>
      <c r="M141" t="s">
        <v>664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734</v>
      </c>
      <c r="W141">
        <v>160000</v>
      </c>
      <c r="X141">
        <v>16.2</v>
      </c>
      <c r="Y141" s="1">
        <f>W141*X141</f>
        <v>2592000</v>
      </c>
      <c r="Z141" t="s">
        <v>735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32"/>
      <c r="M142" t="s">
        <v>665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672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32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666</v>
      </c>
      <c r="AF143">
        <v>1.08</v>
      </c>
      <c r="AG143">
        <v>0.08</v>
      </c>
    </row>
    <row r="144" spans="2:33" x14ac:dyDescent="0.55000000000000004">
      <c r="B144" s="8"/>
      <c r="C144" s="5" t="s">
        <v>257</v>
      </c>
      <c r="D144" s="4" t="s">
        <v>632</v>
      </c>
      <c r="E144" s="5">
        <v>500000</v>
      </c>
      <c r="F144" s="5"/>
      <c r="G144" s="5"/>
      <c r="H144" s="5"/>
      <c r="I144" s="5"/>
      <c r="J144" s="32" t="s">
        <v>739</v>
      </c>
      <c r="L144" t="s">
        <v>725</v>
      </c>
      <c r="M144" t="s">
        <v>668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667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32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679</v>
      </c>
    </row>
    <row r="146" spans="2:28" x14ac:dyDescent="0.55000000000000004">
      <c r="B146" s="8"/>
      <c r="C146" s="8"/>
      <c r="D146" s="4" t="s">
        <v>676</v>
      </c>
      <c r="E146" s="5"/>
      <c r="F146" s="5"/>
      <c r="G146" s="5"/>
      <c r="H146" s="5">
        <f>(O136+P136)*10000</f>
        <v>1242000</v>
      </c>
      <c r="I146" s="5"/>
      <c r="J146" s="32"/>
      <c r="M146" t="s">
        <v>709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674</v>
      </c>
      <c r="E147" s="5"/>
      <c r="F147" s="5"/>
      <c r="G147" s="5"/>
      <c r="H147" s="5">
        <v>200000</v>
      </c>
      <c r="I147" s="5"/>
      <c r="J147" s="32"/>
      <c r="M147" t="s">
        <v>718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32"/>
      <c r="M148" t="s">
        <v>719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100000</v>
      </c>
      <c r="I149" s="5"/>
      <c r="J149" s="32"/>
      <c r="L149" t="s">
        <v>721</v>
      </c>
      <c r="M149" t="s">
        <v>720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/>
      <c r="C150" s="5" t="s">
        <v>257</v>
      </c>
      <c r="D150" s="4" t="s">
        <v>677</v>
      </c>
      <c r="E150" s="5">
        <v>2000000</v>
      </c>
      <c r="F150" s="5"/>
      <c r="G150" s="5"/>
      <c r="H150" s="5"/>
      <c r="I150" s="5"/>
      <c r="J150" s="32" t="s">
        <v>739</v>
      </c>
      <c r="L150" t="s">
        <v>746</v>
      </c>
      <c r="M150" t="s">
        <v>722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32"/>
      <c r="M151" t="s">
        <v>723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712</v>
      </c>
      <c r="E152" s="5"/>
      <c r="F152" s="5" t="s">
        <v>807</v>
      </c>
      <c r="G152" s="5"/>
      <c r="H152" s="5">
        <v>1020000</v>
      </c>
      <c r="I152" s="5"/>
      <c r="J152" s="32">
        <f>H152*0.08/1.08</f>
        <v>75555.555555555547</v>
      </c>
      <c r="L152" t="s">
        <v>751</v>
      </c>
      <c r="M152" t="s">
        <v>745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674</v>
      </c>
      <c r="E153" s="5"/>
      <c r="F153" s="5"/>
      <c r="G153" s="5"/>
      <c r="H153" s="5">
        <v>22200</v>
      </c>
      <c r="I153" s="5"/>
      <c r="J153" s="32"/>
      <c r="M153" t="s">
        <v>731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733</v>
      </c>
      <c r="W153" t="s">
        <v>732</v>
      </c>
    </row>
    <row r="154" spans="2:28" x14ac:dyDescent="0.55000000000000004">
      <c r="B154" s="8"/>
      <c r="C154" s="8"/>
      <c r="D154" s="4" t="s">
        <v>713</v>
      </c>
      <c r="E154" s="5"/>
      <c r="F154" s="5"/>
      <c r="G154" s="5"/>
      <c r="H154" s="5">
        <v>300000</v>
      </c>
      <c r="I154" s="5"/>
      <c r="J154" s="32"/>
      <c r="M154" t="s">
        <v>752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674</v>
      </c>
      <c r="E155" s="5"/>
      <c r="F155" s="5"/>
      <c r="G155" s="5"/>
      <c r="H155" s="5">
        <v>22200</v>
      </c>
      <c r="I155" s="5"/>
      <c r="J155" s="32"/>
      <c r="M155" t="s">
        <v>753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714</v>
      </c>
      <c r="E156" s="5"/>
      <c r="F156" s="5" t="s">
        <v>807</v>
      </c>
      <c r="G156" s="5"/>
      <c r="H156" s="5">
        <v>2110000</v>
      </c>
      <c r="I156" s="5"/>
      <c r="J156" s="32">
        <f>H156*0.08/1.08</f>
        <v>156296.29629629629</v>
      </c>
      <c r="M156" t="s">
        <v>754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674</v>
      </c>
      <c r="E157" s="5"/>
      <c r="F157" s="5"/>
      <c r="G157" s="5"/>
      <c r="H157" s="5">
        <v>22200</v>
      </c>
      <c r="I157" s="5"/>
      <c r="J157" s="32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8" si="34">SUM(O157:R157)</f>
        <v>245</v>
      </c>
      <c r="T157" s="45">
        <f>Y157</f>
        <v>252</v>
      </c>
      <c r="U157">
        <f t="shared" ref="U157:U158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  <c r="Z157" t="s">
        <v>809</v>
      </c>
    </row>
    <row r="158" spans="2:28" x14ac:dyDescent="0.55000000000000004">
      <c r="B158" s="8"/>
      <c r="C158" s="8" t="s">
        <v>806</v>
      </c>
      <c r="D158" s="4" t="s">
        <v>715</v>
      </c>
      <c r="E158" s="5">
        <v>5370000</v>
      </c>
      <c r="F158" s="5"/>
      <c r="G158" s="5"/>
      <c r="H158" s="5"/>
      <c r="I158" s="5"/>
      <c r="J158" s="32"/>
      <c r="N158" s="43">
        <v>120</v>
      </c>
      <c r="O158" s="43">
        <v>250</v>
      </c>
      <c r="P158" s="43"/>
      <c r="Q158" s="43">
        <v>0</v>
      </c>
      <c r="R158" s="43">
        <v>0</v>
      </c>
      <c r="S158" s="43">
        <f t="shared" si="34"/>
        <v>250</v>
      </c>
      <c r="T158" s="51">
        <f>Y158</f>
        <v>269.5</v>
      </c>
      <c r="U158" s="43">
        <f t="shared" si="35"/>
        <v>19.5</v>
      </c>
      <c r="V158" s="54">
        <f>U158*N158</f>
        <v>2340</v>
      </c>
      <c r="W158" s="52">
        <v>2.4500000000000002</v>
      </c>
      <c r="X158" s="43">
        <v>110</v>
      </c>
      <c r="Y158" s="53">
        <f>W158*X158</f>
        <v>269.5</v>
      </c>
      <c r="Z158" s="1">
        <f>O158*N158</f>
        <v>30000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32"/>
      <c r="N159" s="43">
        <v>120</v>
      </c>
      <c r="O159" s="43">
        <v>262</v>
      </c>
      <c r="P159" s="43">
        <f>O159*0.08</f>
        <v>20.96</v>
      </c>
      <c r="Q159" s="43">
        <v>0</v>
      </c>
      <c r="R159" s="43">
        <v>0</v>
      </c>
      <c r="S159" s="43">
        <f t="shared" ref="S159:S160" si="36">SUM(O159:R159)</f>
        <v>282.95999999999998</v>
      </c>
      <c r="T159" s="51">
        <f t="shared" ref="T159:T160" si="37">Y159</f>
        <v>275.59999999999997</v>
      </c>
      <c r="U159" s="43">
        <f t="shared" ref="U159:U160" si="38">T159-S159</f>
        <v>-7.3600000000000136</v>
      </c>
      <c r="V159" s="54">
        <f t="shared" ref="V159:V160" si="39">U159*N159</f>
        <v>-883.20000000000164</v>
      </c>
      <c r="W159" s="52">
        <v>2.65</v>
      </c>
      <c r="X159" s="43">
        <v>104</v>
      </c>
      <c r="Y159" s="53">
        <f t="shared" ref="Y159:Y160" si="40">W159*X159</f>
        <v>275.59999999999997</v>
      </c>
      <c r="Z159" s="1">
        <f t="shared" ref="Z159:Z160" si="41">O159*N159</f>
        <v>31440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32"/>
      <c r="N160" s="43">
        <v>120</v>
      </c>
      <c r="O160" s="43">
        <v>270</v>
      </c>
      <c r="P160" s="43">
        <f>O160*0.08</f>
        <v>21.6</v>
      </c>
      <c r="Q160" s="43">
        <v>0</v>
      </c>
      <c r="R160" s="43">
        <v>0</v>
      </c>
      <c r="S160" s="43">
        <f t="shared" si="36"/>
        <v>291.60000000000002</v>
      </c>
      <c r="T160" s="51">
        <f t="shared" si="37"/>
        <v>280.8</v>
      </c>
      <c r="U160" s="43">
        <f t="shared" si="38"/>
        <v>-10.800000000000011</v>
      </c>
      <c r="V160" s="54">
        <f t="shared" si="39"/>
        <v>-1296.0000000000014</v>
      </c>
      <c r="W160" s="52">
        <v>2.7</v>
      </c>
      <c r="X160" s="43">
        <v>104</v>
      </c>
      <c r="Y160" s="53">
        <f t="shared" si="40"/>
        <v>280.8</v>
      </c>
      <c r="Z160" s="1">
        <f t="shared" si="41"/>
        <v>32400</v>
      </c>
      <c r="AA160" s="1">
        <f>N160*W160*X160</f>
        <v>33696</v>
      </c>
    </row>
    <row r="161" spans="2:26" x14ac:dyDescent="0.55000000000000004">
      <c r="B161" s="8"/>
      <c r="C161" s="8"/>
      <c r="D161" s="4"/>
      <c r="E161" s="5"/>
      <c r="F161" s="5"/>
      <c r="G161" s="5"/>
      <c r="H161" s="5"/>
      <c r="I161" s="5"/>
      <c r="J161" s="32"/>
      <c r="M161" t="s">
        <v>798</v>
      </c>
      <c r="O161">
        <v>36</v>
      </c>
      <c r="P161">
        <v>0</v>
      </c>
      <c r="Q161">
        <v>3</v>
      </c>
      <c r="R161">
        <v>6</v>
      </c>
      <c r="S161">
        <f>SUM(O161:R161)</f>
        <v>45</v>
      </c>
      <c r="T161" s="45">
        <v>50</v>
      </c>
      <c r="U161">
        <f>T161-S161</f>
        <v>5</v>
      </c>
      <c r="W161" t="s">
        <v>799</v>
      </c>
      <c r="Z161" s="1"/>
    </row>
    <row r="162" spans="2:26" x14ac:dyDescent="0.55000000000000004">
      <c r="B162" s="8"/>
      <c r="C162" s="8"/>
      <c r="D162" s="4" t="s">
        <v>716</v>
      </c>
      <c r="E162" s="5"/>
      <c r="F162" s="5"/>
      <c r="G162" s="5"/>
      <c r="H162" s="5">
        <v>200000</v>
      </c>
      <c r="I162" s="5"/>
      <c r="J162" s="32"/>
      <c r="M162" t="s">
        <v>805</v>
      </c>
      <c r="O162">
        <v>178.2</v>
      </c>
      <c r="P162">
        <v>0</v>
      </c>
      <c r="Q162">
        <v>10</v>
      </c>
      <c r="R162">
        <v>10</v>
      </c>
      <c r="S162">
        <f>SUM(O162:R162)</f>
        <v>198.2</v>
      </c>
      <c r="T162">
        <v>220</v>
      </c>
      <c r="U162">
        <f>T162-S162</f>
        <v>21.800000000000011</v>
      </c>
      <c r="Z162" s="1"/>
    </row>
    <row r="163" spans="2:26" x14ac:dyDescent="0.55000000000000004">
      <c r="B163" s="8"/>
      <c r="C163" s="8"/>
      <c r="D163" s="4" t="s">
        <v>716</v>
      </c>
      <c r="E163" s="5"/>
      <c r="F163" s="5"/>
      <c r="G163" s="5"/>
      <c r="H163" s="5">
        <v>300000</v>
      </c>
      <c r="I163" s="5"/>
      <c r="J163" s="32"/>
      <c r="M163" t="s">
        <v>753</v>
      </c>
      <c r="N163" s="43">
        <v>10</v>
      </c>
      <c r="O163" s="43">
        <v>210</v>
      </c>
      <c r="P163" s="43"/>
      <c r="Q163" s="43">
        <v>0</v>
      </c>
      <c r="R163" s="43">
        <v>0</v>
      </c>
      <c r="S163" s="43">
        <f>SUM(O163:R163)</f>
        <v>210</v>
      </c>
      <c r="T163" s="51">
        <f>Y163</f>
        <v>219.35</v>
      </c>
      <c r="U163" s="43">
        <f>T163-S163</f>
        <v>9.3499999999999943</v>
      </c>
      <c r="V163">
        <f>U163*N163</f>
        <v>93.499999999999943</v>
      </c>
      <c r="W163" s="52">
        <v>2.0499999999999998</v>
      </c>
      <c r="X163" s="43">
        <v>107</v>
      </c>
      <c r="Y163" s="53">
        <f>W163*X163</f>
        <v>219.35</v>
      </c>
      <c r="Z163" s="1">
        <f>O163*N163</f>
        <v>2100</v>
      </c>
    </row>
    <row r="164" spans="2:26" x14ac:dyDescent="0.55000000000000004">
      <c r="B164" s="8"/>
      <c r="C164" s="8"/>
      <c r="D164" s="4" t="s">
        <v>717</v>
      </c>
      <c r="E164" s="5"/>
      <c r="F164" s="5"/>
      <c r="G164" s="5"/>
      <c r="H164" s="5">
        <v>170000</v>
      </c>
      <c r="I164" s="5"/>
      <c r="J164" s="32"/>
      <c r="M164" t="s">
        <v>753</v>
      </c>
      <c r="N164">
        <v>10</v>
      </c>
      <c r="O164">
        <v>150</v>
      </c>
      <c r="P164">
        <v>0</v>
      </c>
      <c r="Q164">
        <v>0</v>
      </c>
      <c r="R164">
        <v>0</v>
      </c>
      <c r="S164">
        <f>SUM(O164:R164)</f>
        <v>150</v>
      </c>
      <c r="T164" s="45">
        <f>Y164</f>
        <v>157.5</v>
      </c>
      <c r="U164">
        <f>T164-S164</f>
        <v>7.5</v>
      </c>
      <c r="V164">
        <f>U164*N164</f>
        <v>75</v>
      </c>
      <c r="W164" s="34">
        <v>1.5</v>
      </c>
      <c r="X164">
        <v>105</v>
      </c>
      <c r="Y164" s="13">
        <f>W164*X164</f>
        <v>157.5</v>
      </c>
    </row>
    <row r="165" spans="2:26" x14ac:dyDescent="0.55000000000000004">
      <c r="B165" s="8"/>
      <c r="C165" s="8" t="s">
        <v>749</v>
      </c>
      <c r="D165" s="4" t="s">
        <v>736</v>
      </c>
      <c r="E165" s="5">
        <v>6043723</v>
      </c>
      <c r="F165" s="5"/>
      <c r="G165" s="5"/>
      <c r="H165" s="5"/>
      <c r="I165" s="5"/>
      <c r="J165" s="32"/>
      <c r="N165" s="43">
        <v>20</v>
      </c>
      <c r="O165" s="43">
        <v>390</v>
      </c>
      <c r="P165" s="43">
        <f>O165*0.08</f>
        <v>31.2</v>
      </c>
      <c r="Q165" s="43">
        <v>0</v>
      </c>
      <c r="R165" s="43">
        <v>0</v>
      </c>
      <c r="S165" s="43">
        <f t="shared" ref="S165:S167" si="42">SUM(O165:R165)</f>
        <v>421.2</v>
      </c>
      <c r="T165" s="51">
        <f t="shared" ref="T165" si="43">Y165</f>
        <v>405.59999999999997</v>
      </c>
      <c r="U165" s="43">
        <f t="shared" ref="U165:U167" si="44">T165-S165</f>
        <v>-15.600000000000023</v>
      </c>
      <c r="V165" s="54">
        <f t="shared" ref="V165" si="45">U165*N165</f>
        <v>-312.00000000000045</v>
      </c>
      <c r="W165" s="52">
        <v>3.9</v>
      </c>
      <c r="X165" s="43">
        <v>104</v>
      </c>
      <c r="Y165" s="53">
        <f t="shared" ref="Y165" si="46">W165*X165</f>
        <v>405.59999999999997</v>
      </c>
      <c r="Z165" s="1">
        <f t="shared" ref="Z165" si="47">O165*N165</f>
        <v>7800</v>
      </c>
    </row>
    <row r="166" spans="2:26" x14ac:dyDescent="0.55000000000000004">
      <c r="B166" s="8"/>
      <c r="C166" s="8"/>
      <c r="D166" s="4" t="s">
        <v>727</v>
      </c>
      <c r="E166" s="5"/>
      <c r="F166" s="5"/>
      <c r="G166" s="5"/>
      <c r="H166" s="5">
        <v>5444724</v>
      </c>
      <c r="I166" s="5"/>
      <c r="J166" s="32" t="s">
        <v>748</v>
      </c>
    </row>
    <row r="167" spans="2:26" x14ac:dyDescent="0.55000000000000004">
      <c r="B167" s="8"/>
      <c r="C167" s="8"/>
      <c r="D167" s="4" t="s">
        <v>728</v>
      </c>
      <c r="E167" s="5">
        <v>87738225</v>
      </c>
      <c r="F167" s="5"/>
      <c r="G167" s="5"/>
      <c r="H167" s="5"/>
      <c r="I167" s="5"/>
      <c r="J167" s="32"/>
      <c r="M167" t="s">
        <v>847</v>
      </c>
      <c r="N167" s="42"/>
      <c r="O167" s="42">
        <v>185</v>
      </c>
      <c r="P167" s="42">
        <v>0</v>
      </c>
      <c r="Q167" s="43">
        <v>0</v>
      </c>
      <c r="R167" s="43">
        <v>0</v>
      </c>
      <c r="S167" s="43">
        <f t="shared" si="42"/>
        <v>185</v>
      </c>
      <c r="T167" s="42">
        <v>200</v>
      </c>
      <c r="U167" s="43">
        <f t="shared" si="44"/>
        <v>15</v>
      </c>
    </row>
    <row r="168" spans="2:26" x14ac:dyDescent="0.55000000000000004">
      <c r="B168" s="8"/>
      <c r="C168" s="8"/>
      <c r="D168" s="4" t="s">
        <v>729</v>
      </c>
      <c r="E168" s="5"/>
      <c r="F168" s="5"/>
      <c r="G168" s="5"/>
      <c r="H168" s="5">
        <v>85536000</v>
      </c>
      <c r="I168" s="5"/>
      <c r="J168" s="32"/>
      <c r="M168" t="s">
        <v>848</v>
      </c>
      <c r="O168" s="42">
        <v>25</v>
      </c>
      <c r="P168" s="42">
        <v>0</v>
      </c>
      <c r="Q168" s="43">
        <v>0</v>
      </c>
      <c r="R168" s="43">
        <v>0</v>
      </c>
      <c r="S168" s="43">
        <f t="shared" ref="S168:S169" si="48">SUM(O168:R168)</f>
        <v>25</v>
      </c>
      <c r="T168" s="42">
        <v>50</v>
      </c>
      <c r="U168" s="43">
        <f t="shared" ref="U168:U169" si="49">T168-S168</f>
        <v>25</v>
      </c>
    </row>
    <row r="169" spans="2:26" x14ac:dyDescent="0.55000000000000004">
      <c r="B169" s="8"/>
      <c r="C169" s="8"/>
      <c r="D169" s="4" t="s">
        <v>730</v>
      </c>
      <c r="E169" s="5"/>
      <c r="F169" s="5"/>
      <c r="G169" s="5"/>
      <c r="H169" s="5"/>
      <c r="I169" s="5"/>
      <c r="J169" s="32">
        <f>AG144*10000</f>
        <v>6336000</v>
      </c>
      <c r="M169" t="s">
        <v>878</v>
      </c>
      <c r="N169">
        <v>40</v>
      </c>
      <c r="O169" s="42"/>
      <c r="R169" s="43">
        <v>0.5</v>
      </c>
      <c r="S169" s="43">
        <f t="shared" si="48"/>
        <v>0.5</v>
      </c>
      <c r="T169">
        <v>12</v>
      </c>
      <c r="U169" s="43">
        <f t="shared" si="49"/>
        <v>11.5</v>
      </c>
      <c r="V169" s="54">
        <f t="shared" ref="V169" si="50">U169*N169</f>
        <v>460</v>
      </c>
    </row>
    <row r="170" spans="2:26" x14ac:dyDescent="0.55000000000000004">
      <c r="B170" s="8"/>
      <c r="C170" s="8"/>
      <c r="D170" s="4"/>
      <c r="E170" s="5"/>
      <c r="F170" s="5"/>
      <c r="G170" s="5"/>
      <c r="H170" s="5"/>
      <c r="I170" s="5"/>
      <c r="J170" s="32"/>
    </row>
    <row r="171" spans="2:26" x14ac:dyDescent="0.55000000000000004">
      <c r="B171" s="8"/>
      <c r="C171" s="8"/>
      <c r="D171" s="4" t="s">
        <v>737</v>
      </c>
      <c r="E171" s="5"/>
      <c r="F171" s="5"/>
      <c r="G171" s="5" t="s">
        <v>750</v>
      </c>
      <c r="H171" s="5">
        <v>356400</v>
      </c>
      <c r="I171" s="5"/>
      <c r="J171" s="32">
        <f>H171*0.08/1.08</f>
        <v>26400</v>
      </c>
      <c r="L171" t="s">
        <v>897</v>
      </c>
      <c r="M171" s="42" t="s">
        <v>879</v>
      </c>
      <c r="N171" s="42"/>
      <c r="O171" s="42">
        <v>90</v>
      </c>
      <c r="P171" s="42">
        <f>O171*0.08</f>
        <v>7.2</v>
      </c>
      <c r="Q171" s="42">
        <v>3</v>
      </c>
      <c r="R171" s="42">
        <v>5</v>
      </c>
      <c r="S171" s="42">
        <f t="shared" ref="S171" si="51">SUM(O171:R171)</f>
        <v>105.2</v>
      </c>
      <c r="T171" s="42">
        <v>150</v>
      </c>
      <c r="U171" s="42">
        <f t="shared" ref="U171" si="52">T171-S171</f>
        <v>44.8</v>
      </c>
    </row>
    <row r="172" spans="2:26" x14ac:dyDescent="0.55000000000000004">
      <c r="B172" s="8"/>
      <c r="C172" s="8"/>
      <c r="D172" s="4" t="s">
        <v>674</v>
      </c>
      <c r="E172" s="5"/>
      <c r="F172" s="5"/>
      <c r="G172" s="5" t="s">
        <v>750</v>
      </c>
      <c r="H172" s="5">
        <v>3500</v>
      </c>
      <c r="I172" s="5"/>
      <c r="J172" s="18" t="s">
        <v>747</v>
      </c>
      <c r="L172" t="s">
        <v>898</v>
      </c>
      <c r="M172" s="42" t="s">
        <v>880</v>
      </c>
      <c r="N172" s="42"/>
      <c r="O172" s="42">
        <v>100</v>
      </c>
      <c r="P172" s="42">
        <f>O172*0.08</f>
        <v>8</v>
      </c>
      <c r="Q172" s="42">
        <v>10</v>
      </c>
      <c r="R172" s="42">
        <v>20</v>
      </c>
      <c r="S172" s="42">
        <f t="shared" ref="S172" si="53">SUM(O172:R172)</f>
        <v>138</v>
      </c>
      <c r="T172" s="42">
        <v>150</v>
      </c>
      <c r="U172" s="42">
        <f t="shared" ref="U172" si="54">T172-S172</f>
        <v>12</v>
      </c>
    </row>
    <row r="173" spans="2:26" x14ac:dyDescent="0.55000000000000004">
      <c r="B173" s="8"/>
      <c r="C173" s="8" t="s">
        <v>806</v>
      </c>
      <c r="D173" s="4" t="s">
        <v>738</v>
      </c>
      <c r="E173" s="5">
        <v>700000</v>
      </c>
      <c r="F173" s="5"/>
      <c r="G173" s="5"/>
      <c r="H173" s="5"/>
      <c r="I173" s="5"/>
      <c r="J173" s="18"/>
      <c r="M173" s="42" t="s">
        <v>905</v>
      </c>
      <c r="N173" s="11" t="s">
        <v>906</v>
      </c>
      <c r="O173" s="42">
        <v>61.5</v>
      </c>
      <c r="P173" s="42">
        <f>O173*0.08</f>
        <v>4.92</v>
      </c>
      <c r="Q173" s="42">
        <v>2.5</v>
      </c>
      <c r="R173" s="42">
        <v>7</v>
      </c>
      <c r="S173" s="42">
        <f t="shared" ref="S173" si="55">SUM(O173:R173)</f>
        <v>75.92</v>
      </c>
      <c r="T173" s="42">
        <v>80</v>
      </c>
      <c r="U173" s="42">
        <f t="shared" ref="U173" si="56">T173-S173</f>
        <v>4.0799999999999983</v>
      </c>
      <c r="W173" t="s">
        <v>907</v>
      </c>
    </row>
    <row r="174" spans="2:26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26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</row>
    <row r="176" spans="2:26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</row>
    <row r="177" spans="2:10" x14ac:dyDescent="0.55000000000000004">
      <c r="B177" s="8"/>
      <c r="C177" s="8"/>
      <c r="D177" s="4" t="s">
        <v>812</v>
      </c>
      <c r="E177" s="5"/>
      <c r="F177" s="5"/>
      <c r="G177" s="5" t="s">
        <v>330</v>
      </c>
      <c r="H177" s="5">
        <v>3700000</v>
      </c>
      <c r="I177" s="5"/>
      <c r="J177" s="32">
        <f>H177*0.08/1.08</f>
        <v>274074.07407407404</v>
      </c>
    </row>
    <row r="178" spans="2:10" x14ac:dyDescent="0.55000000000000004">
      <c r="B178" s="8"/>
      <c r="C178" s="8"/>
      <c r="D178" s="4" t="s">
        <v>674</v>
      </c>
      <c r="E178" s="5"/>
      <c r="F178" s="5"/>
      <c r="G178" s="5" t="s">
        <v>330</v>
      </c>
      <c r="H178" s="5">
        <v>270000</v>
      </c>
      <c r="I178" s="5"/>
      <c r="J178" s="18"/>
    </row>
    <row r="179" spans="2:10" x14ac:dyDescent="0.55000000000000004">
      <c r="B179" s="8"/>
      <c r="C179" s="8" t="s">
        <v>806</v>
      </c>
      <c r="D179" s="4" t="s">
        <v>811</v>
      </c>
      <c r="E179" s="5">
        <v>4600000</v>
      </c>
      <c r="F179" s="5"/>
      <c r="G179" s="5"/>
      <c r="H179" s="5"/>
      <c r="I179" s="5"/>
      <c r="J179" s="18"/>
    </row>
    <row r="180" spans="2:10" x14ac:dyDescent="0.55000000000000004">
      <c r="B180" s="8"/>
      <c r="C180" s="8"/>
      <c r="D180" s="4" t="s">
        <v>262</v>
      </c>
      <c r="E180" s="5"/>
      <c r="F180" s="5"/>
      <c r="G180" s="5"/>
      <c r="H180" s="5">
        <v>6904</v>
      </c>
      <c r="I180" s="5"/>
      <c r="J180" s="18"/>
    </row>
    <row r="181" spans="2:10" x14ac:dyDescent="0.55000000000000004">
      <c r="B181" s="8"/>
      <c r="C181" s="8"/>
      <c r="D181" s="4" t="s">
        <v>258</v>
      </c>
      <c r="E181" s="5"/>
      <c r="F181" s="5"/>
      <c r="G181" s="5"/>
      <c r="H181" s="5">
        <v>60000</v>
      </c>
      <c r="I181" s="5"/>
      <c r="J181" s="18"/>
    </row>
    <row r="182" spans="2:10" x14ac:dyDescent="0.55000000000000004">
      <c r="B182" s="8"/>
      <c r="C182" s="8"/>
      <c r="D182" s="4"/>
      <c r="E182" s="5"/>
      <c r="F182" s="5"/>
      <c r="G182" s="5"/>
      <c r="H182" s="5"/>
      <c r="I182" s="5"/>
      <c r="J182" s="18"/>
    </row>
    <row r="183" spans="2:10" x14ac:dyDescent="0.55000000000000004">
      <c r="B183" s="8"/>
      <c r="C183" s="8"/>
      <c r="D183" s="4" t="s">
        <v>881</v>
      </c>
      <c r="E183" s="5"/>
      <c r="F183" s="5"/>
      <c r="G183" s="5"/>
      <c r="H183" s="5">
        <v>900000</v>
      </c>
      <c r="I183" s="5"/>
      <c r="J183" s="18" t="s">
        <v>888</v>
      </c>
    </row>
    <row r="184" spans="2:10" x14ac:dyDescent="0.55000000000000004">
      <c r="B184" s="8"/>
      <c r="C184" s="8"/>
      <c r="D184" s="4" t="s">
        <v>882</v>
      </c>
      <c r="E184" s="5"/>
      <c r="F184" s="5"/>
      <c r="G184" s="5"/>
      <c r="H184" s="5">
        <v>1000000</v>
      </c>
      <c r="I184" s="5"/>
      <c r="J184" s="18" t="s">
        <v>888</v>
      </c>
    </row>
    <row r="185" spans="2:10" x14ac:dyDescent="0.55000000000000004">
      <c r="B185" s="8"/>
      <c r="C185" s="8"/>
      <c r="D185" s="4" t="s">
        <v>674</v>
      </c>
      <c r="E185" s="5"/>
      <c r="F185" s="5"/>
      <c r="G185" s="5"/>
      <c r="H185" s="5">
        <v>120000</v>
      </c>
      <c r="I185" s="5"/>
      <c r="J185" s="18"/>
    </row>
    <row r="186" spans="2:10" x14ac:dyDescent="0.55000000000000004">
      <c r="B186" s="8"/>
      <c r="C186" s="8" t="s">
        <v>889</v>
      </c>
      <c r="D186" s="4" t="s">
        <v>883</v>
      </c>
      <c r="E186" s="5">
        <v>1670000</v>
      </c>
      <c r="F186" s="5"/>
      <c r="G186" s="5"/>
      <c r="H186" s="5"/>
      <c r="I186" s="5"/>
      <c r="J186" s="18"/>
    </row>
    <row r="187" spans="2:10" x14ac:dyDescent="0.55000000000000004">
      <c r="B187" s="8"/>
      <c r="C187" s="8" t="s">
        <v>890</v>
      </c>
      <c r="D187" s="4" t="s">
        <v>884</v>
      </c>
      <c r="E187" s="5">
        <v>1900000</v>
      </c>
      <c r="F187" s="5"/>
      <c r="G187" s="5"/>
      <c r="H187" s="5"/>
      <c r="I187" s="5"/>
      <c r="J187" s="18"/>
    </row>
    <row r="188" spans="2:10" x14ac:dyDescent="0.55000000000000004">
      <c r="B188" s="8"/>
      <c r="C188" s="8"/>
      <c r="D188" s="4" t="s">
        <v>262</v>
      </c>
      <c r="E188" s="5"/>
      <c r="F188" s="5"/>
      <c r="G188" s="5"/>
      <c r="H188" s="5">
        <v>13824</v>
      </c>
      <c r="I188" s="5"/>
      <c r="J188" s="18"/>
    </row>
    <row r="189" spans="2:10" x14ac:dyDescent="0.55000000000000004">
      <c r="B189" s="8"/>
      <c r="C189" s="8"/>
      <c r="D189" s="4" t="s">
        <v>258</v>
      </c>
      <c r="E189" s="5"/>
      <c r="F189" s="5"/>
      <c r="G189" s="5"/>
      <c r="H189" s="5">
        <v>250000</v>
      </c>
      <c r="I189" s="5"/>
      <c r="J189" s="18"/>
    </row>
    <row r="190" spans="2:10" x14ac:dyDescent="0.55000000000000004">
      <c r="B190" s="8"/>
      <c r="C190" s="8"/>
      <c r="D190" s="4"/>
      <c r="E190" s="5"/>
      <c r="F190" s="5"/>
      <c r="G190" s="5"/>
      <c r="H190" s="5"/>
      <c r="I190" s="5"/>
      <c r="J190" s="18"/>
    </row>
    <row r="191" spans="2:10" x14ac:dyDescent="0.55000000000000004">
      <c r="B191" s="8"/>
      <c r="C191" s="8"/>
      <c r="D191" s="4" t="s">
        <v>885</v>
      </c>
      <c r="E191" s="5"/>
      <c r="F191" s="5"/>
      <c r="G191" s="5"/>
      <c r="H191" s="5">
        <v>200000</v>
      </c>
      <c r="I191" s="5"/>
      <c r="J191" s="18" t="s">
        <v>888</v>
      </c>
    </row>
    <row r="192" spans="2:10" x14ac:dyDescent="0.55000000000000004">
      <c r="B192" s="8"/>
      <c r="C192" s="8"/>
      <c r="D192" s="4" t="s">
        <v>885</v>
      </c>
      <c r="E192" s="5"/>
      <c r="F192" s="5"/>
      <c r="G192" s="5"/>
      <c r="H192" s="5">
        <v>300000</v>
      </c>
      <c r="I192" s="5"/>
      <c r="J192" s="18" t="s">
        <v>888</v>
      </c>
    </row>
    <row r="193" spans="2:29" x14ac:dyDescent="0.55000000000000004">
      <c r="B193" s="8"/>
      <c r="C193" s="8"/>
      <c r="D193" s="4" t="s">
        <v>886</v>
      </c>
      <c r="E193" s="5"/>
      <c r="F193" s="5"/>
      <c r="G193" s="5"/>
      <c r="H193" s="5">
        <v>170000</v>
      </c>
      <c r="I193" s="5"/>
      <c r="J193" s="18" t="s">
        <v>888</v>
      </c>
    </row>
    <row r="194" spans="2:29" x14ac:dyDescent="0.55000000000000004">
      <c r="B194" s="8"/>
      <c r="C194" s="8"/>
      <c r="D194" s="4" t="s">
        <v>887</v>
      </c>
      <c r="E194" s="5"/>
      <c r="F194" s="5"/>
      <c r="G194" s="5"/>
      <c r="H194" s="5"/>
      <c r="I194" s="5"/>
      <c r="J194" s="18"/>
    </row>
    <row r="195" spans="2:29" x14ac:dyDescent="0.55000000000000004">
      <c r="B195" s="8"/>
      <c r="C195" s="8"/>
      <c r="D195" s="4"/>
      <c r="E195" s="5"/>
      <c r="F195" s="5"/>
      <c r="G195" s="5"/>
      <c r="H195" s="5"/>
      <c r="I195" s="5"/>
      <c r="J195" s="18"/>
    </row>
    <row r="196" spans="2:29" x14ac:dyDescent="0.55000000000000004">
      <c r="B196" s="8"/>
      <c r="C196" s="8"/>
      <c r="D196" s="4"/>
      <c r="E196" s="5"/>
      <c r="F196" s="5"/>
      <c r="G196" s="5"/>
      <c r="H196" s="5"/>
      <c r="I196" s="5"/>
      <c r="J196" s="7"/>
      <c r="AA196">
        <f>IF(G199=AA$66,H199,0)</f>
        <v>0</v>
      </c>
      <c r="AB196">
        <f>IF(G199=AB$66,H199,0)</f>
        <v>0</v>
      </c>
      <c r="AC196">
        <f>IF(G199=AC$66,H199,0)</f>
        <v>0</v>
      </c>
    </row>
    <row r="197" spans="2:29" x14ac:dyDescent="0.55000000000000004">
      <c r="B197" s="4"/>
      <c r="C197" s="4"/>
      <c r="D197" s="4" t="s">
        <v>20</v>
      </c>
      <c r="E197" s="5">
        <f>SUM(E67:E196)</f>
        <v>133052488</v>
      </c>
      <c r="F197" s="5"/>
      <c r="G197" s="5"/>
      <c r="H197" s="5">
        <f>SUM(H67:H196)</f>
        <v>124191932</v>
      </c>
      <c r="I197" s="5"/>
      <c r="J197" s="20">
        <f>SUM(J67:J196)</f>
        <v>7403131.0370370364</v>
      </c>
      <c r="M197" s="3"/>
      <c r="AA197">
        <f>IF(G200=AA$66,H200,0)</f>
        <v>0</v>
      </c>
      <c r="AB197">
        <f>IF(G200=AB$66,H200,0)</f>
        <v>0</v>
      </c>
      <c r="AC197">
        <f>IF(G200=AC$66,H200,0)</f>
        <v>0</v>
      </c>
    </row>
    <row r="198" spans="2:29" x14ac:dyDescent="0.55000000000000004">
      <c r="D198" s="4" t="s">
        <v>21</v>
      </c>
      <c r="F198" s="1">
        <f>SUM(F67:F197)</f>
        <v>0</v>
      </c>
      <c r="AA198" s="1">
        <f>SUM(AA67:AA197)</f>
        <v>4313768.5308641978</v>
      </c>
      <c r="AB198" s="1">
        <f>SUM(AB67:AB197)</f>
        <v>2876223.2</v>
      </c>
      <c r="AC198" s="1">
        <f>SUM(AC67:AC197)</f>
        <v>12186931.6</v>
      </c>
    </row>
    <row r="199" spans="2:29" x14ac:dyDescent="0.55000000000000004">
      <c r="D199" s="4" t="s">
        <v>92</v>
      </c>
      <c r="F199" s="33">
        <f>E197-H197</f>
        <v>8860556</v>
      </c>
      <c r="J199" s="55"/>
    </row>
    <row r="200" spans="2:29" x14ac:dyDescent="0.55000000000000004">
      <c r="E200" s="5">
        <f>SUM(E67:E88)</f>
        <v>10541900</v>
      </c>
      <c r="H200" s="5">
        <f>SUM(H67:H88)</f>
        <v>10026544</v>
      </c>
      <c r="L200" t="s">
        <v>429</v>
      </c>
      <c r="M200" s="3">
        <f>E200-H200</f>
        <v>515356</v>
      </c>
    </row>
    <row r="201" spans="2:29" x14ac:dyDescent="0.55000000000000004">
      <c r="E201" s="5">
        <f>SUM(E89:E123)</f>
        <v>9218640</v>
      </c>
      <c r="H201" s="5">
        <f>SUM(H89:H123)</f>
        <v>7021091</v>
      </c>
      <c r="L201" t="s">
        <v>430</v>
      </c>
      <c r="M201" s="3">
        <f>E201-H201</f>
        <v>2197549</v>
      </c>
    </row>
    <row r="202" spans="2:29" x14ac:dyDescent="0.55000000000000004">
      <c r="E202" s="1">
        <f>SUM(E125:E196)</f>
        <v>113291948</v>
      </c>
      <c r="H202" s="1">
        <f>SUM(H125:H196)</f>
        <v>107144297</v>
      </c>
      <c r="L202" t="s">
        <v>494</v>
      </c>
      <c r="M202" s="3">
        <f>E202-H202</f>
        <v>6147651</v>
      </c>
    </row>
    <row r="203" spans="2:29" x14ac:dyDescent="0.55000000000000004">
      <c r="M203" s="3"/>
    </row>
    <row r="204" spans="2:29" s="1" customFormat="1" x14ac:dyDescent="0.55000000000000004">
      <c r="B204"/>
      <c r="C204"/>
      <c r="D204" t="s">
        <v>143</v>
      </c>
      <c r="E204" s="1">
        <v>400000</v>
      </c>
      <c r="F204" s="1">
        <f>E204*G204</f>
        <v>2000000</v>
      </c>
      <c r="G204" s="1">
        <v>5</v>
      </c>
      <c r="J204" s="14"/>
      <c r="K204"/>
      <c r="L204"/>
      <c r="M204"/>
      <c r="N204"/>
    </row>
    <row r="205" spans="2:29" s="1" customFormat="1" x14ac:dyDescent="0.55000000000000004">
      <c r="B205"/>
      <c r="C205"/>
      <c r="D205" t="s">
        <v>143</v>
      </c>
      <c r="E205" s="1">
        <v>500000</v>
      </c>
      <c r="F205" s="1">
        <f>E205*G205</f>
        <v>1000000</v>
      </c>
      <c r="G205" s="1">
        <v>2</v>
      </c>
      <c r="J205" s="14"/>
      <c r="K205"/>
      <c r="L205"/>
      <c r="M205"/>
      <c r="N205"/>
    </row>
    <row r="206" spans="2:29" s="1" customFormat="1" x14ac:dyDescent="0.55000000000000004">
      <c r="B206"/>
      <c r="C206"/>
      <c r="D206" t="s">
        <v>169</v>
      </c>
      <c r="E206" s="1">
        <v>4000000</v>
      </c>
      <c r="F206" s="1">
        <f>E206*G206</f>
        <v>0</v>
      </c>
      <c r="G206" s="1">
        <v>0</v>
      </c>
      <c r="J206" s="14"/>
      <c r="K206"/>
      <c r="L206"/>
      <c r="M206"/>
      <c r="N206"/>
    </row>
    <row r="207" spans="2:29" x14ac:dyDescent="0.55000000000000004">
      <c r="D207" t="s">
        <v>144</v>
      </c>
      <c r="E207" s="1">
        <v>170000</v>
      </c>
      <c r="G207" s="1">
        <v>5</v>
      </c>
    </row>
    <row r="208" spans="2:29" x14ac:dyDescent="0.55000000000000004">
      <c r="D208" t="s">
        <v>148</v>
      </c>
      <c r="E208" s="1">
        <v>114380</v>
      </c>
      <c r="F208" s="1">
        <f>E208*G208</f>
        <v>0</v>
      </c>
      <c r="G208" s="1">
        <v>0</v>
      </c>
      <c r="H208" s="1">
        <v>114380</v>
      </c>
    </row>
    <row r="209" spans="4:10" x14ac:dyDescent="0.55000000000000004">
      <c r="D209" t="s">
        <v>340</v>
      </c>
      <c r="E209" s="1">
        <v>254000</v>
      </c>
      <c r="F209" s="1">
        <f>E209*G209</f>
        <v>254000</v>
      </c>
      <c r="G209" s="1">
        <v>1</v>
      </c>
    </row>
    <row r="210" spans="4:10" x14ac:dyDescent="0.55000000000000004">
      <c r="D210" s="1" t="s">
        <v>149</v>
      </c>
      <c r="F210" s="33">
        <f>SUM(F199:F209)</f>
        <v>12114556</v>
      </c>
      <c r="J210" s="56">
        <f>F210+J197</f>
        <v>19517687.037037037</v>
      </c>
    </row>
    <row r="212" spans="4:10" x14ac:dyDescent="0.55000000000000004">
      <c r="D212" t="s">
        <v>742</v>
      </c>
      <c r="E212" s="1">
        <v>450000</v>
      </c>
      <c r="F212" s="1">
        <f t="shared" ref="F212:F214" si="57">E212*G212</f>
        <v>5400000</v>
      </c>
      <c r="G212" s="1">
        <v>12</v>
      </c>
    </row>
    <row r="213" spans="4:10" x14ac:dyDescent="0.55000000000000004">
      <c r="D213" t="s">
        <v>743</v>
      </c>
      <c r="E213" s="1">
        <v>2000000</v>
      </c>
      <c r="F213" s="1">
        <f t="shared" si="57"/>
        <v>4000000</v>
      </c>
      <c r="G213" s="1">
        <v>2</v>
      </c>
    </row>
    <row r="214" spans="4:10" x14ac:dyDescent="0.55000000000000004">
      <c r="D214" t="s">
        <v>744</v>
      </c>
      <c r="E214" s="1">
        <v>100000</v>
      </c>
      <c r="F214" s="1">
        <f t="shared" si="57"/>
        <v>600000</v>
      </c>
      <c r="G214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9"/>
  <sheetViews>
    <sheetView topLeftCell="A14" workbookViewId="0">
      <selection activeCell="H23" sqref="H23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34.33203125" bestFit="1" customWidth="1"/>
    <col min="6" max="6" width="12.4140625" customWidth="1"/>
    <col min="7" max="7" width="12.33203125" bestFit="1" customWidth="1"/>
    <col min="8" max="8" width="12.4140625" customWidth="1"/>
  </cols>
  <sheetData>
    <row r="2" spans="2:10" ht="36" x14ac:dyDescent="0.55000000000000004">
      <c r="B2" s="4" t="s">
        <v>11</v>
      </c>
      <c r="C2" s="40" t="s">
        <v>585</v>
      </c>
      <c r="D2" s="4" t="s">
        <v>583</v>
      </c>
      <c r="E2" s="4" t="s">
        <v>613</v>
      </c>
      <c r="F2" s="4" t="s">
        <v>584</v>
      </c>
      <c r="G2" s="4" t="s">
        <v>586</v>
      </c>
      <c r="H2" s="4" t="s">
        <v>587</v>
      </c>
      <c r="I2" s="4" t="s">
        <v>588</v>
      </c>
      <c r="J2" s="4" t="s">
        <v>593</v>
      </c>
    </row>
    <row r="3" spans="2:10" x14ac:dyDescent="0.55000000000000004">
      <c r="B3" s="4">
        <v>1</v>
      </c>
      <c r="C3" s="4" t="s">
        <v>589</v>
      </c>
      <c r="D3" s="4" t="s">
        <v>590</v>
      </c>
      <c r="E3" s="8" t="s">
        <v>217</v>
      </c>
      <c r="F3" s="41">
        <f>輸出のみ!H69+輸出のみ!H68</f>
        <v>6929600</v>
      </c>
      <c r="G3" s="4" t="s">
        <v>591</v>
      </c>
      <c r="H3" s="41">
        <f>輸出のみ!E70</f>
        <v>7898138</v>
      </c>
      <c r="I3" s="8" t="s">
        <v>217</v>
      </c>
      <c r="J3" s="4" t="s">
        <v>592</v>
      </c>
    </row>
    <row r="4" spans="2:10" x14ac:dyDescent="0.55000000000000004">
      <c r="B4" s="4">
        <v>2</v>
      </c>
      <c r="C4" s="4" t="s">
        <v>594</v>
      </c>
      <c r="D4" s="4" t="s">
        <v>152</v>
      </c>
      <c r="E4" s="8" t="s">
        <v>217</v>
      </c>
      <c r="F4" s="41">
        <f>輸出のみ!H81</f>
        <v>30000</v>
      </c>
      <c r="G4" s="4" t="s">
        <v>591</v>
      </c>
      <c r="H4" s="5">
        <v>850000</v>
      </c>
      <c r="I4" s="8" t="s">
        <v>217</v>
      </c>
      <c r="J4" s="4" t="s">
        <v>592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591</v>
      </c>
      <c r="H5" s="5">
        <v>838806</v>
      </c>
      <c r="I5" s="8" t="s">
        <v>217</v>
      </c>
      <c r="J5" s="4" t="s">
        <v>592</v>
      </c>
    </row>
    <row r="6" spans="2:10" x14ac:dyDescent="0.55000000000000004">
      <c r="B6" s="4">
        <v>4</v>
      </c>
      <c r="C6" s="4" t="s">
        <v>595</v>
      </c>
      <c r="D6" s="4" t="s">
        <v>603</v>
      </c>
      <c r="E6" s="8" t="s">
        <v>217</v>
      </c>
      <c r="F6" s="41">
        <f>輸出のみ!H76</f>
        <v>539721</v>
      </c>
      <c r="G6" s="4" t="s">
        <v>591</v>
      </c>
      <c r="H6" s="41">
        <f>輸出のみ!E79</f>
        <v>954956</v>
      </c>
      <c r="I6" s="8" t="s">
        <v>217</v>
      </c>
      <c r="J6" s="4" t="s">
        <v>592</v>
      </c>
    </row>
    <row r="7" spans="2:10" x14ac:dyDescent="0.55000000000000004">
      <c r="B7" s="4">
        <v>5</v>
      </c>
      <c r="C7" s="4" t="s">
        <v>596</v>
      </c>
      <c r="D7" s="4" t="s">
        <v>604</v>
      </c>
      <c r="E7" s="4" t="str">
        <f>輸出のみ!C104</f>
        <v>3/29</v>
      </c>
      <c r="F7" s="41">
        <f>輸出のみ!H104</f>
        <v>432000</v>
      </c>
      <c r="G7" s="4" t="s">
        <v>591</v>
      </c>
      <c r="H7" s="41">
        <f>輸出のみ!E103</f>
        <v>790000</v>
      </c>
      <c r="I7" s="4" t="s">
        <v>257</v>
      </c>
      <c r="J7" s="4" t="s">
        <v>592</v>
      </c>
    </row>
    <row r="8" spans="2:10" x14ac:dyDescent="0.55000000000000004">
      <c r="B8" s="4">
        <v>6</v>
      </c>
      <c r="C8" s="4" t="s">
        <v>597</v>
      </c>
      <c r="D8" s="4" t="s">
        <v>605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4" t="s">
        <v>592</v>
      </c>
    </row>
    <row r="9" spans="2:10" x14ac:dyDescent="0.55000000000000004">
      <c r="B9" s="4">
        <v>7</v>
      </c>
      <c r="C9" s="4"/>
      <c r="D9" s="4" t="s">
        <v>606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4" t="s">
        <v>592</v>
      </c>
    </row>
    <row r="10" spans="2:10" x14ac:dyDescent="0.55000000000000004">
      <c r="B10" s="4">
        <v>8</v>
      </c>
      <c r="C10" s="4" t="s">
        <v>598</v>
      </c>
      <c r="D10" s="4" t="s">
        <v>607</v>
      </c>
      <c r="E10" s="4" t="str">
        <f>輸出のみ!C100</f>
        <v>4/8</v>
      </c>
      <c r="F10" s="41">
        <f>輸出のみ!H100</f>
        <v>2208600</v>
      </c>
      <c r="G10" s="4" t="s">
        <v>591</v>
      </c>
      <c r="H10" s="41">
        <f>輸出のみ!E99</f>
        <v>4528640</v>
      </c>
      <c r="I10" s="4" t="str">
        <f>輸出のみ!C99</f>
        <v>4/8</v>
      </c>
      <c r="J10" s="8" t="s">
        <v>610</v>
      </c>
    </row>
    <row r="11" spans="2:10" x14ac:dyDescent="0.55000000000000004">
      <c r="B11" s="4">
        <v>9</v>
      </c>
      <c r="C11" s="4" t="s">
        <v>599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4" t="s">
        <v>592</v>
      </c>
    </row>
    <row r="12" spans="2:10" x14ac:dyDescent="0.55000000000000004">
      <c r="B12" s="4">
        <v>10</v>
      </c>
      <c r="C12" s="4" t="s">
        <v>600</v>
      </c>
      <c r="D12" s="4" t="s">
        <v>609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610</v>
      </c>
    </row>
    <row r="13" spans="2:10" x14ac:dyDescent="0.55000000000000004">
      <c r="B13" s="4">
        <v>11</v>
      </c>
      <c r="C13" s="4" t="s">
        <v>601</v>
      </c>
      <c r="D13" s="4" t="s">
        <v>469</v>
      </c>
      <c r="E13" s="4" t="str">
        <f>輸出のみ!C125</f>
        <v>5/10</v>
      </c>
      <c r="F13" s="41">
        <f>輸出のみ!H125</f>
        <v>378000</v>
      </c>
      <c r="G13" s="4" t="s">
        <v>591</v>
      </c>
      <c r="H13" s="41">
        <f>輸出のみ!E126</f>
        <v>1070000</v>
      </c>
      <c r="I13" s="4" t="str">
        <f>輸出のみ!C126</f>
        <v>5/17</v>
      </c>
      <c r="J13" s="8" t="s">
        <v>610</v>
      </c>
    </row>
    <row r="14" spans="2:10" x14ac:dyDescent="0.55000000000000004">
      <c r="B14" s="4">
        <v>12</v>
      </c>
      <c r="C14" s="4" t="s">
        <v>602</v>
      </c>
      <c r="D14" s="4" t="s">
        <v>611</v>
      </c>
      <c r="E14" s="4" t="str">
        <f>輸出のみ!C132</f>
        <v>5/10</v>
      </c>
      <c r="F14" s="41">
        <f>輸出のみ!H132</f>
        <v>896400</v>
      </c>
      <c r="G14" s="4" t="s">
        <v>591</v>
      </c>
      <c r="H14" s="41">
        <f>輸出のみ!E133</f>
        <v>1100000</v>
      </c>
      <c r="I14" s="4" t="str">
        <f>輸出のみ!C133</f>
        <v>5/17</v>
      </c>
      <c r="J14" s="8" t="s">
        <v>610</v>
      </c>
    </row>
    <row r="15" spans="2:10" x14ac:dyDescent="0.55000000000000004">
      <c r="B15" s="4">
        <v>13</v>
      </c>
      <c r="C15" s="4" t="s">
        <v>651</v>
      </c>
      <c r="D15" s="4" t="s">
        <v>655</v>
      </c>
      <c r="E15" s="8" t="s">
        <v>656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654</v>
      </c>
      <c r="D16" s="4" t="s">
        <v>652</v>
      </c>
      <c r="E16" s="8" t="s">
        <v>653</v>
      </c>
      <c r="F16" s="41">
        <f>輸出のみ!H141</f>
        <v>262833</v>
      </c>
      <c r="G16" s="4" t="s">
        <v>591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>
        <v>15</v>
      </c>
      <c r="C17" s="4" t="s">
        <v>678</v>
      </c>
      <c r="D17" s="4" t="s">
        <v>675</v>
      </c>
      <c r="E17" s="8"/>
      <c r="F17" s="41">
        <f>輸出のみ!H146</f>
        <v>1242000</v>
      </c>
      <c r="G17" s="4" t="s">
        <v>591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>
        <v>16</v>
      </c>
      <c r="C18" s="4" t="s">
        <v>740</v>
      </c>
      <c r="D18" s="50" t="s">
        <v>800</v>
      </c>
      <c r="E18" s="8"/>
      <c r="F18" s="41">
        <v>85536000</v>
      </c>
      <c r="G18" s="4" t="s">
        <v>591</v>
      </c>
      <c r="H18" s="41">
        <v>87738225</v>
      </c>
      <c r="I18" s="8" t="s">
        <v>801</v>
      </c>
      <c r="J18" s="8" t="s">
        <v>802</v>
      </c>
    </row>
    <row r="19" spans="2:10" x14ac:dyDescent="0.55000000000000004">
      <c r="B19" s="4">
        <v>17</v>
      </c>
      <c r="C19" s="4" t="s">
        <v>741</v>
      </c>
      <c r="D19" s="4" t="s">
        <v>869</v>
      </c>
      <c r="E19" s="8" t="s">
        <v>902</v>
      </c>
      <c r="F19" s="41">
        <f>輸出のみ!H152</f>
        <v>1020000</v>
      </c>
      <c r="G19" s="4" t="s">
        <v>591</v>
      </c>
      <c r="H19" s="41">
        <f>輸出のみ!E158</f>
        <v>5370000</v>
      </c>
      <c r="I19" s="4" t="s">
        <v>257</v>
      </c>
      <c r="J19" s="8"/>
    </row>
    <row r="20" spans="2:10" x14ac:dyDescent="0.55000000000000004">
      <c r="B20" s="4">
        <v>18</v>
      </c>
      <c r="C20" s="4"/>
      <c r="D20" s="4" t="s">
        <v>870</v>
      </c>
      <c r="E20" s="8" t="s">
        <v>902</v>
      </c>
      <c r="F20" s="41">
        <f>輸出のみ!H154</f>
        <v>300000</v>
      </c>
      <c r="G20" s="4" t="s">
        <v>591</v>
      </c>
      <c r="H20" s="41" t="s">
        <v>901</v>
      </c>
      <c r="I20" s="4"/>
      <c r="J20" s="8"/>
    </row>
    <row r="21" spans="2:10" x14ac:dyDescent="0.55000000000000004">
      <c r="B21" s="4">
        <v>19</v>
      </c>
      <c r="C21" s="4"/>
      <c r="D21" s="4" t="s">
        <v>871</v>
      </c>
      <c r="E21" s="8" t="s">
        <v>902</v>
      </c>
      <c r="F21" s="41">
        <f>輸出のみ!H156</f>
        <v>2110000</v>
      </c>
      <c r="G21" s="4" t="s">
        <v>591</v>
      </c>
      <c r="H21" s="41" t="s">
        <v>901</v>
      </c>
      <c r="I21" s="4"/>
      <c r="J21" s="8"/>
    </row>
    <row r="22" spans="2:10" x14ac:dyDescent="0.55000000000000004">
      <c r="B22" s="4">
        <v>20</v>
      </c>
      <c r="C22" s="4" t="s">
        <v>872</v>
      </c>
      <c r="D22" s="4" t="s">
        <v>875</v>
      </c>
      <c r="E22" s="8" t="s">
        <v>903</v>
      </c>
      <c r="F22" s="41">
        <f>輸出のみ!H166</f>
        <v>5444724</v>
      </c>
      <c r="G22" s="4" t="s">
        <v>591</v>
      </c>
      <c r="H22" s="41">
        <f>輸出のみ!E165</f>
        <v>6043723</v>
      </c>
      <c r="I22" s="8" t="s">
        <v>904</v>
      </c>
      <c r="J22" s="8"/>
    </row>
    <row r="23" spans="2:10" x14ac:dyDescent="0.55000000000000004">
      <c r="B23" s="4">
        <v>21</v>
      </c>
      <c r="C23" s="4" t="s">
        <v>873</v>
      </c>
      <c r="D23" s="4" t="s">
        <v>869</v>
      </c>
      <c r="E23" s="8" t="s">
        <v>904</v>
      </c>
      <c r="F23" s="41">
        <f>輸出のみ!H171</f>
        <v>356400</v>
      </c>
      <c r="G23" s="4" t="s">
        <v>591</v>
      </c>
      <c r="H23" s="41">
        <f>輸出のみ!E173</f>
        <v>700000</v>
      </c>
      <c r="I23" s="4" t="s">
        <v>257</v>
      </c>
      <c r="J23" s="8"/>
    </row>
    <row r="24" spans="2:10" x14ac:dyDescent="0.55000000000000004">
      <c r="B24" s="4">
        <v>22</v>
      </c>
      <c r="C24" s="4" t="s">
        <v>874</v>
      </c>
      <c r="D24" s="4" t="s">
        <v>876</v>
      </c>
      <c r="E24" s="8"/>
      <c r="F24" s="41">
        <f>輸出のみ!H177</f>
        <v>3700000</v>
      </c>
      <c r="G24" s="4" t="s">
        <v>900</v>
      </c>
      <c r="H24" s="41">
        <f>輸出のみ!E179</f>
        <v>4600000</v>
      </c>
      <c r="I24" s="4"/>
      <c r="J24" s="8"/>
    </row>
    <row r="25" spans="2:10" x14ac:dyDescent="0.55000000000000004">
      <c r="B25" s="4">
        <v>23</v>
      </c>
      <c r="C25" s="4" t="s">
        <v>895</v>
      </c>
      <c r="D25" s="4" t="s">
        <v>899</v>
      </c>
      <c r="E25" s="8"/>
      <c r="F25" s="41">
        <v>972000</v>
      </c>
      <c r="G25" s="4" t="s">
        <v>900</v>
      </c>
      <c r="H25" s="41">
        <v>1670000</v>
      </c>
      <c r="I25" s="4"/>
      <c r="J25" s="8"/>
    </row>
    <row r="26" spans="2:10" x14ac:dyDescent="0.55000000000000004">
      <c r="B26" s="4">
        <v>24</v>
      </c>
      <c r="C26" s="4" t="s">
        <v>896</v>
      </c>
      <c r="D26" s="4" t="s">
        <v>652</v>
      </c>
      <c r="E26" s="4"/>
      <c r="F26" s="41">
        <v>1188000</v>
      </c>
      <c r="G26" s="4" t="s">
        <v>900</v>
      </c>
      <c r="H26" s="41">
        <v>1900000</v>
      </c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612</v>
      </c>
      <c r="F28" s="3">
        <f>SUM(F3:F27)</f>
        <v>116353479</v>
      </c>
      <c r="H28" s="3">
        <f>SUM(H3:H27)</f>
        <v>133052488</v>
      </c>
    </row>
    <row r="29" spans="2:10" x14ac:dyDescent="0.55000000000000004">
      <c r="G29" t="s">
        <v>877</v>
      </c>
      <c r="H29" s="3">
        <f>H28-F28</f>
        <v>16699009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6月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2019-07-09T07:39:20Z</dcterms:modified>
</cp:coreProperties>
</file>