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671CDC94-A3DB-47AF-A466-62DBEA3CDDDF}" xr6:coauthVersionLast="43" xr6:coauthVersionMax="43" xr10:uidLastSave="{00000000-0000-0000-0000-000000000000}"/>
  <bookViews>
    <workbookView xWindow="1310" yWindow="260" windowWidth="16990" windowHeight="10690" firstSheet="2" activeTab="9" xr2:uid="{EE15E8B2-6B86-4E73-A812-32BAA3137644}"/>
  </bookViews>
  <sheets>
    <sheet name="トータル（前期）" sheetId="1" r:id="rId1"/>
    <sheet name="トータル（後期）" sheetId="13" r:id="rId2"/>
    <sheet name="1月" sheetId="2" r:id="rId3"/>
    <sheet name="2月" sheetId="3" r:id="rId4"/>
    <sheet name="3月 " sheetId="4" r:id="rId5"/>
    <sheet name="4月 " sheetId="5" r:id="rId6"/>
    <sheet name="5月" sheetId="6" r:id="rId7"/>
    <sheet name="6月" sheetId="9" r:id="rId8"/>
    <sheet name="7月" sheetId="12" r:id="rId9"/>
    <sheet name="輸出のみ" sheetId="10" r:id="rId10"/>
    <sheet name="装置とInvoice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06" i="10" l="1"/>
  <c r="Z206" i="10" s="1"/>
  <c r="O206" i="10"/>
  <c r="P206" i="10" l="1"/>
  <c r="S206" i="10" s="1"/>
  <c r="T206" i="10"/>
  <c r="Z192" i="10"/>
  <c r="Z191" i="10"/>
  <c r="Z190" i="10"/>
  <c r="Z189" i="10"/>
  <c r="Z188" i="10"/>
  <c r="Z187" i="10"/>
  <c r="Z186" i="10"/>
  <c r="Z185" i="10"/>
  <c r="Z184" i="10"/>
  <c r="Z183" i="10"/>
  <c r="Z182" i="10"/>
  <c r="Z181" i="10"/>
  <c r="Z180" i="10"/>
  <c r="U206" i="10" l="1"/>
  <c r="V206" i="10" s="1"/>
  <c r="P204" i="10"/>
  <c r="S204" i="10" s="1"/>
  <c r="U204" i="10" s="1"/>
  <c r="P202" i="10"/>
  <c r="S202" i="10" s="1"/>
  <c r="U202" i="10" s="1"/>
  <c r="P201" i="10"/>
  <c r="S201" i="10" s="1"/>
  <c r="U201" i="10" s="1"/>
  <c r="O199" i="10"/>
  <c r="S199" i="10" s="1"/>
  <c r="O198" i="10"/>
  <c r="P198" i="10" s="1"/>
  <c r="S198" i="10" s="1"/>
  <c r="O197" i="10"/>
  <c r="S197" i="10" s="1"/>
  <c r="O196" i="10"/>
  <c r="P196" i="10" s="1"/>
  <c r="S196" i="10" s="1"/>
  <c r="Y199" i="10"/>
  <c r="Y198" i="10"/>
  <c r="Z198" i="10" s="1"/>
  <c r="Y197" i="10"/>
  <c r="Z197" i="10" s="1"/>
  <c r="Y196" i="10"/>
  <c r="O192" i="10"/>
  <c r="S192" i="10" s="1"/>
  <c r="O191" i="10"/>
  <c r="P191" i="10" s="1"/>
  <c r="S191" i="10" s="1"/>
  <c r="O190" i="10"/>
  <c r="O189" i="10"/>
  <c r="O188" i="10"/>
  <c r="O187" i="10"/>
  <c r="O186" i="10"/>
  <c r="O185" i="10"/>
  <c r="Y192" i="10"/>
  <c r="T192" i="10"/>
  <c r="Y191" i="10"/>
  <c r="T191" i="10" s="1"/>
  <c r="Y190" i="10"/>
  <c r="T190" i="10" s="1"/>
  <c r="Y189" i="10"/>
  <c r="T189" i="10" s="1"/>
  <c r="Y188" i="10"/>
  <c r="T188" i="10"/>
  <c r="Y187" i="10"/>
  <c r="T187" i="10" s="1"/>
  <c r="P187" i="10"/>
  <c r="S187" i="10" s="1"/>
  <c r="T198" i="10" l="1"/>
  <c r="T197" i="10"/>
  <c r="T199" i="10"/>
  <c r="Z199" i="10"/>
  <c r="T196" i="10"/>
  <c r="U196" i="10" s="1"/>
  <c r="V196" i="10" s="1"/>
  <c r="Z196" i="10"/>
  <c r="S188" i="10"/>
  <c r="U199" i="10"/>
  <c r="V199" i="10" s="1"/>
  <c r="U198" i="10"/>
  <c r="V198" i="10" s="1"/>
  <c r="U197" i="10"/>
  <c r="V197" i="10" s="1"/>
  <c r="S190" i="10"/>
  <c r="U190" i="10" s="1"/>
  <c r="V190" i="10" s="1"/>
  <c r="P189" i="10"/>
  <c r="S189" i="10" s="1"/>
  <c r="U189" i="10" s="1"/>
  <c r="V189" i="10" s="1"/>
  <c r="U192" i="10"/>
  <c r="V192" i="10" s="1"/>
  <c r="U191" i="10"/>
  <c r="V191" i="10" s="1"/>
  <c r="U187" i="10"/>
  <c r="V187" i="10" s="1"/>
  <c r="U188" i="10"/>
  <c r="V188" i="10" s="1"/>
  <c r="P194" i="10"/>
  <c r="S194" i="10" s="1"/>
  <c r="U194" i="10" s="1"/>
  <c r="Y186" i="10" l="1"/>
  <c r="T186" i="10" s="1"/>
  <c r="S186" i="10"/>
  <c r="Y185" i="10"/>
  <c r="T185" i="10" s="1"/>
  <c r="P185" i="10"/>
  <c r="S185" i="10" s="1"/>
  <c r="U186" i="10" l="1"/>
  <c r="V186" i="10" s="1"/>
  <c r="U185" i="10"/>
  <c r="V185" i="10" s="1"/>
  <c r="Y184" i="10"/>
  <c r="T184" i="10" s="1"/>
  <c r="U184" i="10" s="1"/>
  <c r="V184" i="10" s="1"/>
  <c r="S184" i="10"/>
  <c r="Y183" i="10"/>
  <c r="T183" i="10" s="1"/>
  <c r="S183" i="10"/>
  <c r="P183" i="10"/>
  <c r="Y182" i="10"/>
  <c r="T182" i="10" s="1"/>
  <c r="S182" i="10"/>
  <c r="Y181" i="10"/>
  <c r="T181" i="10" s="1"/>
  <c r="P181" i="10"/>
  <c r="S181" i="10" s="1"/>
  <c r="U183" i="10" l="1"/>
  <c r="V183" i="10" s="1"/>
  <c r="U182" i="10"/>
  <c r="V182" i="10" s="1"/>
  <c r="U181" i="10"/>
  <c r="V181" i="10" s="1"/>
  <c r="Y180" i="10"/>
  <c r="T180" i="10" s="1"/>
  <c r="P180" i="10"/>
  <c r="S180" i="10" s="1"/>
  <c r="U180" i="10" l="1"/>
  <c r="V180" i="10" s="1"/>
  <c r="C3" i="13"/>
  <c r="E3" i="12" l="1"/>
  <c r="E53" i="12" s="1"/>
  <c r="W18" i="13"/>
  <c r="U18" i="13"/>
  <c r="T18" i="13"/>
  <c r="S18" i="13"/>
  <c r="R18" i="13"/>
  <c r="Y18" i="13" s="1"/>
  <c r="O18" i="13"/>
  <c r="N18" i="13"/>
  <c r="L18" i="13"/>
  <c r="K18" i="13"/>
  <c r="H18" i="13"/>
  <c r="F18" i="13"/>
  <c r="E18" i="13"/>
  <c r="D18" i="13"/>
  <c r="O15" i="13"/>
  <c r="N15" i="13"/>
  <c r="L15" i="13"/>
  <c r="J15" i="13"/>
  <c r="I15" i="13"/>
  <c r="H15" i="13"/>
  <c r="G15" i="13"/>
  <c r="F15" i="13"/>
  <c r="E15" i="13"/>
  <c r="D15" i="13"/>
  <c r="P12" i="13"/>
  <c r="O12" i="13"/>
  <c r="N12" i="13"/>
  <c r="M12" i="13"/>
  <c r="L12" i="13"/>
  <c r="K12" i="13"/>
  <c r="I12" i="13"/>
  <c r="H12" i="13"/>
  <c r="G12" i="13"/>
  <c r="F12" i="13"/>
  <c r="E12" i="13"/>
  <c r="D12" i="13"/>
  <c r="P9" i="13"/>
  <c r="O9" i="13"/>
  <c r="N9" i="13"/>
  <c r="M9" i="13"/>
  <c r="M15" i="13" s="1"/>
  <c r="L9" i="13"/>
  <c r="K9" i="13"/>
  <c r="I9" i="13"/>
  <c r="H9" i="13"/>
  <c r="F9" i="13"/>
  <c r="E9" i="13"/>
  <c r="D9" i="13"/>
  <c r="P15" i="13"/>
  <c r="K15" i="13"/>
  <c r="I18" i="13"/>
  <c r="C15" i="13"/>
  <c r="J12" i="13"/>
  <c r="C12" i="13"/>
  <c r="J18" i="13"/>
  <c r="C18" i="13"/>
  <c r="H54" i="12"/>
  <c r="F54" i="12"/>
  <c r="P13" i="13" l="1"/>
  <c r="F56" i="12"/>
  <c r="F55" i="12"/>
  <c r="P16" i="13"/>
  <c r="C9" i="13"/>
  <c r="P18" i="13"/>
  <c r="P19" i="13" s="1"/>
  <c r="J9" i="13"/>
  <c r="P10" i="13" s="1"/>
  <c r="P177" i="10"/>
  <c r="S177" i="10" s="1"/>
  <c r="U177" i="10" s="1"/>
  <c r="P176" i="10"/>
  <c r="S176" i="10" s="1"/>
  <c r="U176" i="10" s="1"/>
  <c r="P178" i="10"/>
  <c r="S178" i="10" s="1"/>
  <c r="U178" i="10" s="1"/>
  <c r="P175" i="10"/>
  <c r="S175" i="10" s="1"/>
  <c r="U175" i="10" s="1"/>
  <c r="F38" i="5" l="1"/>
  <c r="F31" i="4"/>
  <c r="P173" i="10" l="1"/>
  <c r="S173" i="10" s="1"/>
  <c r="U173" i="10" s="1"/>
  <c r="P8" i="1" l="1"/>
  <c r="K8" i="1"/>
  <c r="P172" i="10" l="1"/>
  <c r="P171" i="10"/>
  <c r="S171" i="10" s="1"/>
  <c r="U171" i="10" s="1"/>
  <c r="S172" i="10"/>
  <c r="U172" i="10" s="1"/>
  <c r="S169" i="10" l="1"/>
  <c r="U169" i="10" s="1"/>
  <c r="V169" i="10" s="1"/>
  <c r="H23" i="11" l="1"/>
  <c r="H24" i="11"/>
  <c r="F24" i="11"/>
  <c r="F23" i="11"/>
  <c r="H22" i="11"/>
  <c r="F22" i="11"/>
  <c r="F21" i="11"/>
  <c r="F20" i="11"/>
  <c r="F19" i="11"/>
  <c r="H19" i="11" l="1"/>
  <c r="S168" i="10" l="1"/>
  <c r="U168" i="10" s="1"/>
  <c r="S167" i="10"/>
  <c r="U167" i="10" s="1"/>
  <c r="Z165" i="10" l="1"/>
  <c r="Y165" i="10"/>
  <c r="T165" i="10" s="1"/>
  <c r="P165" i="10"/>
  <c r="S165" i="10" s="1"/>
  <c r="U165" i="10" l="1"/>
  <c r="V165" i="10" s="1"/>
  <c r="F87" i="9"/>
  <c r="C8" i="1" s="1"/>
  <c r="H87" i="9"/>
  <c r="I8" i="1" s="1"/>
  <c r="P159" i="10"/>
  <c r="S159" i="10" s="1"/>
  <c r="P160" i="10"/>
  <c r="AA160" i="10"/>
  <c r="J177" i="10"/>
  <c r="Z160" i="10"/>
  <c r="Y160" i="10"/>
  <c r="T160" i="10" s="1"/>
  <c r="S160" i="10"/>
  <c r="Z159" i="10"/>
  <c r="Y159" i="10"/>
  <c r="T159" i="10" s="1"/>
  <c r="F89" i="9" l="1"/>
  <c r="U159" i="10"/>
  <c r="V159" i="10" s="1"/>
  <c r="U160" i="10"/>
  <c r="V160" i="10" s="1"/>
  <c r="F220" i="10"/>
  <c r="Z163" i="10"/>
  <c r="Z158" i="10"/>
  <c r="J171" i="10"/>
  <c r="J156" i="10"/>
  <c r="J152" i="10"/>
  <c r="J141" i="10"/>
  <c r="J137" i="10"/>
  <c r="Y164" i="10"/>
  <c r="T164" i="10" s="1"/>
  <c r="S164" i="10"/>
  <c r="Y163" i="10"/>
  <c r="T163" i="10" s="1"/>
  <c r="S163" i="10"/>
  <c r="S162" i="10"/>
  <c r="U162" i="10" s="1"/>
  <c r="U164" i="10" l="1"/>
  <c r="V164" i="10" s="1"/>
  <c r="U163" i="10"/>
  <c r="V163" i="10" s="1"/>
  <c r="W149" i="10"/>
  <c r="AB149" i="10" s="1"/>
  <c r="S161" i="10" l="1"/>
  <c r="U161" i="10" s="1"/>
  <c r="Y158" i="10" l="1"/>
  <c r="T158" i="10" s="1"/>
  <c r="S158" i="10"/>
  <c r="U158" i="10" l="1"/>
  <c r="V158" i="10" s="1"/>
  <c r="Y157" i="10"/>
  <c r="T157" i="10"/>
  <c r="S157" i="10"/>
  <c r="Y156" i="10"/>
  <c r="T156" i="10" s="1"/>
  <c r="S156" i="10"/>
  <c r="Y155" i="10"/>
  <c r="T155" i="10" s="1"/>
  <c r="S155" i="10"/>
  <c r="U157" i="10" l="1"/>
  <c r="V157" i="10" s="1"/>
  <c r="U156" i="10"/>
  <c r="V156" i="10" s="1"/>
  <c r="U155" i="10"/>
  <c r="V155" i="10" s="1"/>
  <c r="S154" i="10"/>
  <c r="U154" i="10" s="1"/>
  <c r="S145" i="10" l="1"/>
  <c r="S152" i="10" l="1"/>
  <c r="U152" i="10" s="1"/>
  <c r="V152" i="10" s="1"/>
  <c r="F229" i="10" l="1"/>
  <c r="F228" i="10"/>
  <c r="F227" i="10"/>
  <c r="Y141" i="10" l="1"/>
  <c r="S153" i="10" l="1"/>
  <c r="U153" i="10" s="1"/>
  <c r="AE144" i="10" l="1"/>
  <c r="AG144" i="10" s="1"/>
  <c r="J169" i="10" s="1"/>
  <c r="J212" i="10" s="1"/>
  <c r="AF144" i="10" l="1"/>
  <c r="S150" i="10"/>
  <c r="U150" i="10" s="1"/>
  <c r="V150" i="10" s="1"/>
  <c r="S151" i="10"/>
  <c r="U151" i="10" s="1"/>
  <c r="V151" i="10" s="1"/>
  <c r="S147" i="10" l="1"/>
  <c r="U147" i="10" s="1"/>
  <c r="H159" i="10" l="1"/>
  <c r="AE139" i="10" l="1"/>
  <c r="Y140" i="10" l="1"/>
  <c r="AC144" i="10" l="1"/>
  <c r="S146" i="10"/>
  <c r="U146" i="10" s="1"/>
  <c r="H17" i="11" l="1"/>
  <c r="Y145" i="10"/>
  <c r="T145" i="10" s="1"/>
  <c r="Y144" i="10" l="1"/>
  <c r="AB144" i="10" s="1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P141" i="10"/>
  <c r="S141" i="10" s="1"/>
  <c r="U141" i="10" s="1"/>
  <c r="AA139" i="10"/>
  <c r="P140" i="10"/>
  <c r="S140" i="10" s="1"/>
  <c r="U140" i="10" s="1"/>
  <c r="S139" i="10"/>
  <c r="U139" i="10" s="1"/>
  <c r="AC135" i="10"/>
  <c r="AD135" i="10" s="1"/>
  <c r="AC134" i="10"/>
  <c r="AD134" i="10" s="1"/>
  <c r="AB136" i="10"/>
  <c r="AB138" i="10" s="1"/>
  <c r="Y139" i="10"/>
  <c r="Y138" i="10"/>
  <c r="Y137" i="10"/>
  <c r="U144" i="10" l="1"/>
  <c r="V144" i="10" s="1"/>
  <c r="P138" i="10"/>
  <c r="S138" i="10" s="1"/>
  <c r="U138" i="10" s="1"/>
  <c r="P137" i="10"/>
  <c r="S137" i="10" s="1"/>
  <c r="U137" i="10" s="1"/>
  <c r="P136" i="10" l="1"/>
  <c r="S136" i="10" l="1"/>
  <c r="U136" i="10" s="1"/>
  <c r="H146" i="10"/>
  <c r="F17" i="11" s="1"/>
  <c r="P135" i="10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S132" i="10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8" i="11" l="1"/>
  <c r="F28" i="11"/>
  <c r="H29" i="11" l="1"/>
  <c r="C6" i="1"/>
  <c r="C5" i="1"/>
  <c r="H31" i="4"/>
  <c r="J5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9" i="1" l="1"/>
  <c r="S129" i="10"/>
  <c r="U129" i="10" s="1"/>
  <c r="H217" i="10" l="1"/>
  <c r="E217" i="10"/>
  <c r="H216" i="10"/>
  <c r="E216" i="10"/>
  <c r="P128" i="10"/>
  <c r="S128" i="10" s="1"/>
  <c r="U128" i="10" s="1"/>
  <c r="M217" i="10" l="1"/>
  <c r="S127" i="10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S121" i="10" l="1"/>
  <c r="U121" i="10" s="1"/>
  <c r="P120" i="10" l="1"/>
  <c r="S120" i="10" s="1"/>
  <c r="U120" i="10" s="1"/>
  <c r="O119" i="10" l="1"/>
  <c r="P119" i="10" l="1"/>
  <c r="S119" i="10" s="1"/>
  <c r="U119" i="10" s="1"/>
  <c r="H215" i="10"/>
  <c r="E215" i="10"/>
  <c r="F213" i="10"/>
  <c r="H212" i="10"/>
  <c r="E212" i="10"/>
  <c r="F224" i="10"/>
  <c r="AC203" i="10"/>
  <c r="AC202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203" i="10"/>
  <c r="AB202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203" i="10"/>
  <c r="AA202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214" i="10" l="1"/>
  <c r="AC204" i="10"/>
  <c r="AA204" i="10"/>
  <c r="AB204" i="10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O118" i="10" l="1"/>
  <c r="P118" i="10" s="1"/>
  <c r="S118" i="10" s="1"/>
  <c r="U118" i="10" s="1"/>
  <c r="P117" i="10"/>
  <c r="S117" i="10" s="1"/>
  <c r="U117" i="10" s="1"/>
  <c r="P116" i="10"/>
  <c r="S116" i="10" s="1"/>
  <c r="U116" i="10" s="1"/>
  <c r="S115" i="10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216" i="10" l="1"/>
  <c r="E65" i="10" l="1"/>
  <c r="O82" i="10" l="1"/>
  <c r="M215" i="10" l="1"/>
  <c r="F221" i="10"/>
  <c r="F223" i="10" l="1"/>
  <c r="F219" i="10" l="1"/>
  <c r="F225" i="10" s="1"/>
  <c r="J225" i="10" s="1"/>
  <c r="O9" i="1" l="1"/>
  <c r="H38" i="5" l="1"/>
  <c r="J6" i="1" s="1"/>
  <c r="H41" i="6"/>
  <c r="J12" i="1" l="1"/>
  <c r="J18" i="1"/>
  <c r="H24" i="3"/>
  <c r="H27" i="2"/>
  <c r="F41" i="6" l="1"/>
  <c r="F43" i="6" l="1"/>
  <c r="C7" i="1"/>
  <c r="C15" i="1" s="1"/>
  <c r="M9" i="1"/>
  <c r="F40" i="5" l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40" i="6" s="1"/>
  <c r="F42" i="6" s="1"/>
  <c r="E3" i="9" s="1"/>
  <c r="E86" i="9" s="1"/>
  <c r="F88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<sst xmlns="http://schemas.openxmlformats.org/spreadsheetml/2006/main" count="1729" uniqueCount="1006">
  <si>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</si>
  <si>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</si>
  <si>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</si>
  <si>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</si>
  <si>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</si>
  <si>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</si>
  <si>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</si>
  <si>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</si>
  <si>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</si>
  <si>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</si>
  <si>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</si>
  <si>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</si>
  <si>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</si>
  <si>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</si>
  <si>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</si>
  <si>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</si>
  <si>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</si>
  <si>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</si>
  <si>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</si>
  <si>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</si>
  <si>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</si>
  <si>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</si>
  <si>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</si>
  <si>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</si>
  <si>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</si>
  <si>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</si>
  <si>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</si>
  <si>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</si>
  <si>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</si>
  <si>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</si>
  <si>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</si>
  <si>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</si>
  <si>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</si>
  <si>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</si>
  <si>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</si>
  <si>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</si>
  <si>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</si>
  <si>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</si>
  <si>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</si>
  <si>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</si>
  <si>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</si>
  <si>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</si>
  <si>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</si>
  <si>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</si>
  <si>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</si>
  <si>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</si>
  <si>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</si>
  <si>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</si>
  <si>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</si>
  <si>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</si>
  <si>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</si>
  <si>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</si>
  <si>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</si>
  <si>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</si>
  <si>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</si>
  <si>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</si>
  <si>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</si>
  <si>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</si>
  <si>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</si>
  <si>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</si>
  <si>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</si>
  <si>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</si>
  <si>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</si>
  <si>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</si>
  <si>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</si>
  <si>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</si>
  <si>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</si>
  <si>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</si>
  <si>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</si>
  <si>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</si>
  <si>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</si>
  <si>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</si>
  <si>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</si>
  <si>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</si>
  <si>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</si>
  <si>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</si>
  <si>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</si>
  <si>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</si>
  <si>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</si>
  <si>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</si>
  <si>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</si>
  <si>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</si>
  <si>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</si>
  <si>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</si>
  <si>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</si>
  <si>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</si>
  <si>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</si>
  <si>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</si>
  <si>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</si>
  <si>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</si>
  <si>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</si>
  <si>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</si>
  <si>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</si>
  <si>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</si>
  <si>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</si>
  <si>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</si>
  <si>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</si>
  <si>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</si>
  <si>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</si>
  <si>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</si>
  <si>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</si>
  <si>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</si>
  <si>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</si>
  <si>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</si>
  <si>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</si>
  <si>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</si>
  <si>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</si>
  <si>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</si>
  <si>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</si>
  <si>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</si>
  <si>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</si>
  <si>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</si>
  <si>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</si>
  <si>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</si>
  <si>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</si>
  <si>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</si>
  <si>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</si>
  <si>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</si>
  <si>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</si>
  <si>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</si>
  <si>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</si>
  <si>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</si>
  <si>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</si>
  <si>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</si>
  <si>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段ボール</t>
    <rPh sb="0" eb="1">
      <t>ダン</t>
    </rPh>
    <phoneticPr fontId="2"/>
  </si>
  <si>
    <t>12/10</t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</si>
  <si>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</si>
  <si>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</si>
  <si>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</si>
  <si>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</si>
  <si>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</si>
  <si>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</si>
  <si>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</si>
  <si>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</si>
  <si>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</si>
  <si>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</si>
  <si>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</si>
  <si>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</si>
  <si>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</si>
  <si>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</si>
  <si>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</si>
  <si>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</si>
  <si>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</si>
  <si>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</si>
  <si>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</si>
  <si>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</si>
  <si>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</si>
  <si>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</si>
  <si>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</si>
  <si>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</si>
  <si>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</si>
  <si>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</si>
  <si>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</si>
  <si>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</si>
  <si>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</si>
  <si>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</si>
  <si>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</si>
  <si>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</si>
  <si>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</si>
  <si>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</si>
  <si>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</si>
  <si>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</si>
  <si>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</si>
  <si>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</si>
  <si>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</si>
  <si>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</si>
  <si>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</si>
  <si>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</si>
  <si>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</si>
  <si>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</si>
  <si>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</si>
  <si>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</si>
  <si>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</si>
  <si>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</si>
  <si>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</si>
  <si>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</si>
  <si>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</si>
  <si>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</si>
  <si>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</si>
  <si>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</si>
  <si>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</si>
  <si>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</si>
  <si>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</si>
  <si>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</si>
  <si>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</si>
  <si>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</si>
  <si>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</si>
  <si>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</si>
  <si>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</si>
  <si>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</si>
  <si>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</si>
  <si>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</si>
  <si>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</si>
  <si>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</si>
  <si>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</si>
  <si>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</si>
  <si>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</si>
  <si>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</si>
  <si>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</si>
  <si>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</si>
  <si>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</si>
  <si>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</si>
  <si>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</si>
  <si>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</si>
  <si>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</si>
  <si>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</si>
  <si>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</si>
  <si>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</si>
  <si>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</si>
  <si>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</si>
  <si>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</si>
  <si>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</si>
  <si>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</si>
  <si>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</si>
  <si>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</si>
  <si>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</si>
  <si>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</si>
  <si>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</si>
  <si>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</si>
  <si>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</si>
  <si>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</si>
  <si>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</si>
  <si>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</si>
  <si>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</si>
  <si>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</si>
  <si>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</si>
  <si>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</si>
  <si>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</si>
  <si>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</si>
  <si>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</si>
  <si>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</si>
  <si>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</si>
  <si>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</si>
  <si>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</si>
  <si>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</si>
  <si>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</si>
  <si>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</si>
  <si>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</si>
  <si>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</si>
  <si>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</si>
  <si>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</si>
  <si>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</si>
  <si>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</si>
  <si>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</si>
  <si>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</si>
  <si>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</si>
  <si>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</si>
  <si>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</si>
  <si>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</si>
  <si>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</si>
  <si>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</si>
  <si>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</si>
  <si>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</si>
  <si>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</si>
  <si>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</si>
  <si>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</si>
  <si>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</si>
  <si>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</si>
  <si>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</si>
  <si>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</si>
  <si>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</si>
  <si>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</si>
  <si>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</si>
  <si>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</si>
  <si>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</si>
  <si>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</si>
  <si>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</si>
  <si>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</si>
  <si>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</si>
  <si>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</si>
  <si>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</si>
  <si>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</si>
  <si>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</si>
  <si>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</si>
  <si>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</si>
  <si>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</si>
  <si>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</si>
  <si>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</si>
  <si>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</si>
  <si>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</si>
  <si>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</si>
  <si>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</si>
  <si>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</si>
  <si>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</si>
  <si>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</si>
  <si>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</si>
  <si>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</si>
  <si>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</si>
  <si>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</si>
  <si>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</si>
  <si>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</si>
  <si>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</si>
  <si>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</si>
  <si>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</si>
  <si>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</si>
  <si>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</si>
  <si>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</si>
  <si>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</si>
  <si>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</si>
  <si>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</si>
  <si>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</si>
  <si>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</si>
  <si>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</si>
  <si>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</si>
  <si>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</si>
  <si>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</si>
  <si>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</si>
  <si>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</si>
  <si>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</si>
  <si>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</si>
  <si>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</si>
  <si>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</si>
  <si>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</si>
  <si>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</si>
  <si>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</si>
  <si>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</si>
  <si>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</si>
  <si>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</si>
  <si>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</si>
  <si>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</si>
  <si>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</si>
  <si>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</si>
  <si>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</si>
  <si>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</si>
  <si>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</si>
  <si>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</si>
  <si>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</si>
  <si>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</si>
  <si>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</si>
  <si>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</si>
  <si>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</si>
  <si>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</si>
  <si>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</si>
  <si>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</si>
  <si>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</si>
  <si>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</si>
  <si>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</si>
  <si>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</si>
  <si>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</si>
  <si>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</si>
  <si>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</si>
  <si>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</si>
  <si>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</si>
  <si>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</si>
  <si>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</si>
  <si>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</si>
  <si>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</si>
  <si>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</si>
  <si>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</si>
  <si>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</si>
  <si>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</si>
  <si>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</si>
  <si>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</si>
  <si>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</si>
  <si>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</si>
  <si>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</si>
  <si>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</si>
  <si>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</si>
  <si>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</si>
  <si>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</si>
  <si>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</si>
  <si>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</si>
  <si>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</si>
  <si>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</si>
  <si>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</si>
  <si>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</si>
  <si>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</si>
  <si>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</si>
  <si>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</si>
  <si>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</si>
  <si>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</si>
  <si>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</si>
  <si>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</si>
  <si>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</si>
  <si>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</si>
  <si>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</si>
  <si>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</si>
  <si>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</si>
  <si>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</si>
  <si>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</si>
  <si>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</si>
  <si>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</si>
  <si>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</si>
  <si>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</si>
  <si>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</si>
  <si>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</si>
  <si>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</si>
  <si>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</si>
  <si>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</si>
  <si>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</si>
  <si>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</si>
  <si>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</si>
  <si>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</si>
  <si>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</si>
  <si>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</si>
  <si>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</si>
  <si>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</si>
  <si>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</si>
  <si>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</si>
  <si>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</si>
  <si>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</si>
  <si>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</si>
  <si>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</si>
  <si>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</si>
  <si>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</si>
  <si>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</si>
  <si>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</si>
  <si>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</si>
  <si>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</si>
  <si>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</si>
  <si>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</si>
  <si>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</si>
  <si>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</si>
  <si>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</si>
  <si>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</si>
  <si>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</si>
  <si>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</si>
  <si>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</si>
  <si>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</si>
  <si>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</si>
  <si>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</si>
  <si>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</si>
  <si>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</si>
  <si>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</si>
  <si>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</si>
  <si>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</si>
  <si>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</si>
  <si>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</si>
  <si>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</si>
  <si>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</si>
  <si>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</si>
  <si>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</si>
  <si>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</si>
  <si>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</si>
  <si>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</si>
  <si>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</si>
  <si>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</si>
  <si>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</si>
  <si>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</si>
  <si>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</si>
  <si>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</si>
  <si>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</si>
  <si>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</si>
  <si>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</si>
  <si>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</si>
  <si>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</si>
  <si>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</si>
  <si>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</si>
  <si>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</si>
  <si>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</si>
  <si>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</si>
  <si>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</si>
  <si>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</si>
  <si>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</si>
  <si>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</si>
  <si>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</si>
  <si>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</si>
  <si>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</si>
  <si>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</si>
  <si>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</si>
  <si>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</si>
  <si>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</si>
  <si>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</si>
  <si>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</si>
  <si>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</si>
  <si>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</si>
  <si>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</si>
  <si>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</si>
  <si>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</si>
  <si>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</si>
  <si>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</si>
  <si>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</si>
  <si>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</si>
  <si>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</si>
  <si>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</si>
  <si>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</si>
  <si>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</si>
  <si>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</si>
  <si>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</si>
  <si>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</si>
  <si>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</si>
  <si>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</si>
  <si>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</si>
  <si>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</si>
  <si>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</si>
  <si>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</si>
  <si>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</si>
  <si>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</si>
  <si>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</si>
  <si>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</si>
  <si>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</si>
  <si>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</si>
  <si>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</si>
  <si>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</si>
  <si>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</si>
  <si>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</si>
  <si>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</si>
  <si>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</si>
  <si>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</si>
  <si>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</si>
  <si>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</si>
  <si>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</si>
  <si>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</si>
  <si>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</si>
  <si>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</si>
  <si>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</si>
  <si>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</si>
  <si>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</si>
  <si>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</si>
  <si>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</si>
  <si>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</si>
  <si>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</si>
  <si>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</si>
  <si>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</si>
  <si>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</si>
  <si>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</si>
  <si>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</si>
  <si>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</si>
  <si>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</si>
  <si>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</si>
  <si>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</si>
  <si>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</si>
  <si>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</si>
  <si>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</si>
  <si>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</si>
  <si>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</si>
  <si>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</si>
  <si>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</si>
  <si>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</si>
  <si>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</si>
  <si>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</si>
  <si>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</si>
  <si>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</si>
  <si>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</si>
  <si>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</si>
  <si>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</si>
  <si>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</si>
  <si>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</si>
  <si>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</si>
  <si>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</si>
  <si>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</si>
  <si>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</si>
  <si>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</si>
  <si>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</si>
  <si>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</si>
  <si>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</si>
  <si>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</si>
  <si>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</si>
  <si>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</si>
  <si>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</si>
  <si>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</si>
  <si>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</si>
  <si>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</si>
  <si>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</si>
  <si>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</si>
  <si>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</si>
  <si>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</si>
  <si>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</si>
  <si>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</si>
  <si>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</si>
  <si>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</si>
  <si>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</si>
  <si>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</si>
  <si>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</si>
  <si>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</si>
  <si>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</si>
  <si>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</si>
  <si>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</si>
  <si>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</si>
  <si>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</si>
  <si>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</si>
  <si>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</si>
  <si>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</si>
  <si>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</si>
  <si>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</si>
  <si>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</si>
  <si>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</si>
  <si>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</si>
  <si>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</si>
  <si>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</si>
  <si>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</si>
  <si>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</si>
  <si>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</si>
  <si>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</si>
  <si>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</si>
  <si>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</si>
  <si>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</si>
  <si>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</si>
  <si>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</si>
  <si>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</si>
  <si>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</si>
  <si>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</si>
  <si>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</si>
  <si>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</si>
  <si>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</si>
  <si>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</si>
  <si>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</si>
  <si>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</si>
  <si>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</si>
  <si>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</si>
  <si>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</si>
  <si>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</si>
  <si>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</si>
  <si>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</si>
  <si>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</si>
  <si>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</si>
  <si>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</si>
  <si>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</si>
  <si>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</si>
  <si>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</si>
  <si>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</si>
  <si>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</si>
  <si>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</si>
  <si>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</si>
  <si>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</si>
  <si>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</si>
  <si>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</si>
  <si>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</si>
  <si>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</si>
  <si>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</si>
  <si>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</si>
  <si>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</si>
  <si>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</si>
  <si>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</si>
  <si>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</si>
  <si>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</si>
  <si>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</si>
  <si>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</si>
  <si>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</si>
  <si>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</si>
  <si>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</si>
  <si>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</si>
  <si>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</si>
  <si>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</si>
  <si>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</si>
  <si>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</si>
  <si>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</si>
  <si>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</si>
  <si>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</si>
  <si>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</si>
  <si>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</si>
  <si>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</si>
  <si>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</si>
  <si>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</si>
  <si>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</si>
  <si>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</si>
  <si>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</si>
  <si>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</si>
  <si>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</si>
  <si>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</si>
  <si>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</si>
  <si>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</si>
  <si>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</si>
  <si>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</si>
  <si>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</si>
  <si>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</si>
  <si>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</si>
  <si>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</si>
  <si>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</si>
  <si>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</si>
  <si>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</si>
  <si>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</si>
  <si>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</si>
  <si>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</si>
  <si>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</si>
  <si>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</si>
  <si>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</si>
  <si>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</si>
  <si>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</si>
  <si>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</si>
  <si>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</si>
  <si>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</si>
  <si>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インターリンク（GCとLC)</t>
    <phoneticPr fontId="2"/>
  </si>
  <si>
    <t>Inv-024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</si>
  <si>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</si>
  <si>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</si>
  <si>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</si>
  <si>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装置費用入金(inv-024)</t>
    <rPh sb="0" eb="2">
      <t>ソウチ</t>
    </rPh>
    <rPh sb="2" eb="4">
      <t>ヒヨウ</t>
    </rPh>
    <rPh sb="4" eb="6">
      <t>ニュウキン</t>
    </rPh>
    <phoneticPr fontId="2"/>
  </si>
  <si>
    <t>Invoice-024</t>
  </si>
  <si>
    <t>台</t>
    <rPh sb="0" eb="1">
      <t>ダイ</t>
    </rPh>
    <phoneticPr fontId="2"/>
  </si>
  <si>
    <t>5/21</t>
    <phoneticPr fontId="2"/>
  </si>
  <si>
    <t>ガソリン代</t>
    <rPh sb="4" eb="5">
      <t>ダイ</t>
    </rPh>
    <phoneticPr fontId="2"/>
  </si>
  <si>
    <t>5/23</t>
    <phoneticPr fontId="2"/>
  </si>
  <si>
    <t>5/25</t>
    <phoneticPr fontId="2"/>
  </si>
  <si>
    <t>5/27</t>
    <phoneticPr fontId="2"/>
  </si>
  <si>
    <t>JR乗車券</t>
    <rPh sb="2" eb="5">
      <t>ジョウシャケン</t>
    </rPh>
    <phoneticPr fontId="2"/>
  </si>
  <si>
    <t>JR</t>
    <phoneticPr fontId="2"/>
  </si>
  <si>
    <t>5/28</t>
    <phoneticPr fontId="2"/>
  </si>
  <si>
    <t>タクシー代</t>
    <rPh sb="4" eb="5">
      <t>ダイ</t>
    </rPh>
    <phoneticPr fontId="2"/>
  </si>
  <si>
    <t>阪急タクシー</t>
    <rPh sb="0" eb="2">
      <t>ハンキュウ</t>
    </rPh>
    <phoneticPr fontId="2"/>
  </si>
  <si>
    <t>5/30</t>
    <phoneticPr fontId="2"/>
  </si>
  <si>
    <t>光タクシー</t>
    <rPh sb="0" eb="1">
      <t>ヒカリ</t>
    </rPh>
    <phoneticPr fontId="2"/>
  </si>
  <si>
    <t>近江タクシー</t>
    <rPh sb="0" eb="2">
      <t>オウミ</t>
    </rPh>
    <phoneticPr fontId="2"/>
  </si>
  <si>
    <t>衣装</t>
    <rPh sb="0" eb="2">
      <t>イショウ</t>
    </rPh>
    <phoneticPr fontId="2"/>
  </si>
  <si>
    <t>NORTHWOOD</t>
    <phoneticPr fontId="2"/>
  </si>
  <si>
    <t>5/31</t>
    <phoneticPr fontId="2"/>
  </si>
  <si>
    <t>Dr.Driveセルフ長岡京店</t>
    <rPh sb="11" eb="14">
      <t>ナガオカキョウ</t>
    </rPh>
    <rPh sb="14" eb="15">
      <t>テン</t>
    </rPh>
    <phoneticPr fontId="2"/>
  </si>
  <si>
    <t>(株)ユニス</t>
    <rPh sb="0" eb="3">
      <t>カブ</t>
    </rPh>
    <phoneticPr fontId="2"/>
  </si>
  <si>
    <t>6/1</t>
    <phoneticPr fontId="2"/>
  </si>
  <si>
    <t>ユニクロイオンモールKYOTO</t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</si>
  <si>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</si>
  <si>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6/2</t>
  </si>
  <si>
    <t>衣料(下着類、シャツ）</t>
    <rPh sb="0" eb="2">
      <t>イリョウ</t>
    </rPh>
    <rPh sb="3" eb="5">
      <t>シタギ</t>
    </rPh>
    <rPh sb="5" eb="6">
      <t>ルイ</t>
    </rPh>
    <phoneticPr fontId="2"/>
  </si>
  <si>
    <t>Guji</t>
    <phoneticPr fontId="2"/>
  </si>
  <si>
    <t>水筒</t>
    <rPh sb="0" eb="2">
      <t>スイトウ</t>
    </rPh>
    <phoneticPr fontId="2"/>
  </si>
  <si>
    <t>京都ロフト</t>
    <rPh sb="0" eb="2">
      <t>キョウト</t>
    </rPh>
    <phoneticPr fontId="2"/>
  </si>
  <si>
    <t>6/3</t>
  </si>
  <si>
    <t>電気代</t>
    <rPh sb="0" eb="3">
      <t>デンキダイ</t>
    </rPh>
    <phoneticPr fontId="2"/>
  </si>
  <si>
    <t>関西電力</t>
    <rPh sb="0" eb="2">
      <t>カンサイ</t>
    </rPh>
    <rPh sb="2" eb="4">
      <t>デンリョク</t>
    </rPh>
    <phoneticPr fontId="2"/>
  </si>
  <si>
    <t>LC-10A</t>
    <phoneticPr fontId="2"/>
  </si>
  <si>
    <t>目標RMB</t>
    <rPh sb="0" eb="2">
      <t>モクヒョウ</t>
    </rPh>
    <phoneticPr fontId="2"/>
  </si>
  <si>
    <t>〇</t>
    <phoneticPr fontId="2"/>
  </si>
  <si>
    <t>装置購入(ICS-5000)</t>
    <rPh sb="0" eb="2">
      <t>ソウチ</t>
    </rPh>
    <rPh sb="2" eb="4">
      <t>コウニュウ</t>
    </rPh>
    <phoneticPr fontId="2"/>
  </si>
  <si>
    <t>装置購入(Thermo QDS)</t>
    <rPh sb="0" eb="2">
      <t>ソウチ</t>
    </rPh>
    <rPh sb="2" eb="4">
      <t>コウニュウ</t>
    </rPh>
    <phoneticPr fontId="2"/>
  </si>
  <si>
    <t>装置購入(QP2010plus)</t>
    <rPh sb="0" eb="2">
      <t>ソウチ</t>
    </rPh>
    <rPh sb="2" eb="4">
      <t>コウニュウ</t>
    </rPh>
    <phoneticPr fontId="2"/>
  </si>
  <si>
    <t>装置費用入金(inv-026)</t>
    <rPh sb="0" eb="2">
      <t>ソウチ</t>
    </rPh>
    <rPh sb="2" eb="4">
      <t>ヒヨウ</t>
    </rPh>
    <rPh sb="4" eb="6">
      <t>ニュウキン</t>
    </rPh>
    <phoneticPr fontId="2"/>
  </si>
  <si>
    <t>給与に使用（6月）</t>
    <rPh sb="0" eb="2">
      <t>キュウヨ</t>
    </rPh>
    <rPh sb="3" eb="5">
      <t>シヨウ</t>
    </rPh>
    <rPh sb="7" eb="8">
      <t>ガツ</t>
    </rPh>
    <phoneticPr fontId="2"/>
  </si>
  <si>
    <t>家賃に使用（6月）</t>
    <rPh sb="0" eb="2">
      <t>ヤチン</t>
    </rPh>
    <rPh sb="3" eb="5">
      <t>シヨウ</t>
    </rPh>
    <phoneticPr fontId="2"/>
  </si>
  <si>
    <t>UV-2600</t>
    <phoneticPr fontId="2"/>
  </si>
  <si>
    <t>ﾃﾞｨｽﾍﾟﾝｻｰ</t>
    <phoneticPr fontId="2"/>
  </si>
  <si>
    <t>ﾃﾞｨｽﾍﾟﾝｻｰ運賃</t>
    <rPh sb="9" eb="11">
      <t>ウンチン</t>
    </rPh>
    <phoneticPr fontId="2"/>
  </si>
  <si>
    <t>Inv-027</t>
    <phoneticPr fontId="2"/>
  </si>
  <si>
    <t>NXTⅡ</t>
    <phoneticPr fontId="2"/>
  </si>
  <si>
    <t>NXTⅠ</t>
    <phoneticPr fontId="2"/>
  </si>
  <si>
    <t>Inv-026</t>
    <phoneticPr fontId="2"/>
  </si>
  <si>
    <t>Inv-025</t>
    <phoneticPr fontId="2"/>
  </si>
  <si>
    <t>Inv-028</t>
    <phoneticPr fontId="2"/>
  </si>
  <si>
    <t>発送Air/Sea　支払い</t>
    <rPh sb="0" eb="2">
      <t>ハッソウ</t>
    </rPh>
    <rPh sb="10" eb="12">
      <t>シハラ</t>
    </rPh>
    <phoneticPr fontId="2"/>
  </si>
  <si>
    <t>装置購入（ﾃﾞｨｽﾍﾟﾝｻｰ48台）</t>
    <rPh sb="0" eb="2">
      <t>ソウチ</t>
    </rPh>
    <rPh sb="2" eb="4">
      <t>コウニュウ</t>
    </rPh>
    <rPh sb="16" eb="17">
      <t>ダイ</t>
    </rPh>
    <phoneticPr fontId="2"/>
  </si>
  <si>
    <t>装置費用入金(inv-025)</t>
    <rPh sb="0" eb="2">
      <t>ソウチ</t>
    </rPh>
    <rPh sb="2" eb="4">
      <t>ヒヨウ</t>
    </rPh>
    <rPh sb="4" eb="6">
      <t>ニュウキン</t>
    </rPh>
    <phoneticPr fontId="2"/>
  </si>
  <si>
    <t>消費税還付</t>
    <rPh sb="0" eb="3">
      <t>ショウヒゼイ</t>
    </rPh>
    <rPh sb="3" eb="5">
      <t>カンプ</t>
    </rPh>
    <phoneticPr fontId="2"/>
  </si>
  <si>
    <t>Agilent5975/6890</t>
  </si>
  <si>
    <t>エーワン澤野さん 349496</t>
    <rPh sb="4" eb="6">
      <t>サワノ</t>
    </rPh>
    <phoneticPr fontId="2"/>
  </si>
  <si>
    <t>6/11</t>
    <phoneticPr fontId="2"/>
  </si>
  <si>
    <t>再生品</t>
    <rPh sb="0" eb="2">
      <t>サイセイ</t>
    </rPh>
    <rPh sb="2" eb="3">
      <t>ヒン</t>
    </rPh>
    <phoneticPr fontId="2"/>
  </si>
  <si>
    <t>←中国価格</t>
    <rPh sb="1" eb="3">
      <t>チュウゴク</t>
    </rPh>
    <rPh sb="3" eb="5">
      <t>カカク</t>
    </rPh>
    <phoneticPr fontId="2"/>
  </si>
  <si>
    <t>運賃入金（ﾃﾞｨｽ）-027</t>
    <rPh sb="0" eb="2">
      <t>ウンチン</t>
    </rPh>
    <rPh sb="2" eb="4">
      <t>ニュウキン</t>
    </rPh>
    <phoneticPr fontId="2"/>
  </si>
  <si>
    <t>装置購入(ICS-1500)</t>
    <rPh sb="0" eb="2">
      <t>ソウチ</t>
    </rPh>
    <rPh sb="2" eb="4">
      <t>コウニュウ</t>
    </rPh>
    <phoneticPr fontId="2"/>
  </si>
  <si>
    <t>装置費用入金(inv-028)</t>
    <rPh sb="0" eb="2">
      <t>ソウチ</t>
    </rPh>
    <rPh sb="2" eb="4">
      <t>ヒヨウ</t>
    </rPh>
    <rPh sb="4" eb="6">
      <t>ニュウキン</t>
    </rPh>
    <phoneticPr fontId="2"/>
  </si>
  <si>
    <t>Invoice未提出</t>
    <rPh sb="6" eb="9">
      <t>ミテイシュツ</t>
    </rPh>
    <phoneticPr fontId="2"/>
  </si>
  <si>
    <t>Invoice-025</t>
  </si>
  <si>
    <t>Invoice-026</t>
  </si>
  <si>
    <t>（新）給与</t>
    <rPh sb="1" eb="2">
      <t>シン</t>
    </rPh>
    <rPh sb="3" eb="5">
      <t>キュウヨ</t>
    </rPh>
    <phoneticPr fontId="2"/>
  </si>
  <si>
    <t>（新)ボーナス</t>
    <rPh sb="1" eb="2">
      <t>シン</t>
    </rPh>
    <phoneticPr fontId="2"/>
  </si>
  <si>
    <t>専従者給与支払い</t>
    <rPh sb="0" eb="3">
      <t>センジュウシャ</t>
    </rPh>
    <rPh sb="3" eb="5">
      <t>キュウヨ</t>
    </rPh>
    <rPh sb="5" eb="7">
      <t>シハラ</t>
    </rPh>
    <phoneticPr fontId="2"/>
  </si>
  <si>
    <t>YS12等総額</t>
    <rPh sb="4" eb="5">
      <t>ナド</t>
    </rPh>
    <rPh sb="5" eb="7">
      <t>ソウガク</t>
    </rPh>
    <phoneticPr fontId="2"/>
  </si>
  <si>
    <t>村田買取</t>
    <rPh sb="0" eb="2">
      <t>ムラタ</t>
    </rPh>
    <rPh sb="2" eb="4">
      <t>カイトリ</t>
    </rPh>
    <phoneticPr fontId="2"/>
  </si>
  <si>
    <t>6/14支払い</t>
    <rPh sb="4" eb="6">
      <t>シハラ</t>
    </rPh>
    <phoneticPr fontId="2"/>
  </si>
  <si>
    <t>6/14に最初の支払い</t>
    <rPh sb="5" eb="7">
      <t>サイショ</t>
    </rPh>
    <rPh sb="8" eb="10">
      <t>シハラ</t>
    </rPh>
    <phoneticPr fontId="2"/>
  </si>
  <si>
    <t>6/12</t>
    <phoneticPr fontId="2"/>
  </si>
  <si>
    <t>振込</t>
    <rPh sb="0" eb="2">
      <t>フリコミ</t>
    </rPh>
    <phoneticPr fontId="2"/>
  </si>
  <si>
    <t>XX</t>
    <phoneticPr fontId="2"/>
  </si>
  <si>
    <t>GC7890</t>
    <phoneticPr fontId="2"/>
  </si>
  <si>
    <t>ﾃﾞｨｽﾍﾟﾝｻｰ（旧）</t>
    <rPh sb="10" eb="11">
      <t>キュウ</t>
    </rPh>
    <phoneticPr fontId="2"/>
  </si>
  <si>
    <t>ﾃﾞｨｽﾍﾟﾝｻｰ（新）</t>
    <rPh sb="10" eb="11">
      <t>シン</t>
    </rPh>
    <phoneticPr fontId="2"/>
  </si>
  <si>
    <t>6/4</t>
    <phoneticPr fontId="2"/>
  </si>
  <si>
    <t>電車代（長岡京ｰ小松）</t>
    <rPh sb="0" eb="2">
      <t>デンシャ</t>
    </rPh>
    <rPh sb="2" eb="3">
      <t>ダイ</t>
    </rPh>
    <rPh sb="4" eb="7">
      <t>ナガオカキョウ</t>
    </rPh>
    <rPh sb="8" eb="10">
      <t>コマツ</t>
    </rPh>
    <phoneticPr fontId="2"/>
  </si>
  <si>
    <t>JR</t>
    <phoneticPr fontId="2"/>
  </si>
  <si>
    <t>杉森タクシー</t>
    <rPh sb="0" eb="2">
      <t>スギモリ</t>
    </rPh>
    <phoneticPr fontId="2"/>
  </si>
  <si>
    <t>ヤマトタクシー</t>
    <phoneticPr fontId="2"/>
  </si>
  <si>
    <t>阪急タクシー</t>
    <rPh sb="0" eb="2">
      <t>ハンキュウ</t>
    </rPh>
    <phoneticPr fontId="2"/>
  </si>
  <si>
    <t>接待費</t>
    <rPh sb="0" eb="3">
      <t>セッタイヒ</t>
    </rPh>
    <phoneticPr fontId="2"/>
  </si>
  <si>
    <t>スーツ</t>
    <phoneticPr fontId="2"/>
  </si>
  <si>
    <t>ユーヘイ・カミチェリーア</t>
    <phoneticPr fontId="2"/>
  </si>
  <si>
    <t>駐車場代</t>
    <rPh sb="0" eb="4">
      <t>チュウシャジョウダイ</t>
    </rPh>
    <phoneticPr fontId="2"/>
  </si>
  <si>
    <t>タイムズ２４</t>
    <phoneticPr fontId="2"/>
  </si>
  <si>
    <t>6/7</t>
    <phoneticPr fontId="2"/>
  </si>
  <si>
    <t>6/8</t>
    <phoneticPr fontId="2"/>
  </si>
  <si>
    <t>6/9</t>
  </si>
  <si>
    <t>接待費（お菓子）</t>
    <rPh sb="0" eb="3">
      <t>セッタイヒ</t>
    </rPh>
    <rPh sb="5" eb="7">
      <t>カシ</t>
    </rPh>
    <phoneticPr fontId="2"/>
  </si>
  <si>
    <t>高島屋洛西店</t>
    <rPh sb="0" eb="3">
      <t>タカシマヤ</t>
    </rPh>
    <rPh sb="3" eb="5">
      <t>ラクサイ</t>
    </rPh>
    <rPh sb="5" eb="6">
      <t>テン</t>
    </rPh>
    <phoneticPr fontId="2"/>
  </si>
  <si>
    <t>ノートPC修理代</t>
    <rPh sb="5" eb="8">
      <t>シュウリダイ</t>
    </rPh>
    <phoneticPr fontId="2"/>
  </si>
  <si>
    <t>AppleKyoto</t>
    <phoneticPr fontId="2"/>
  </si>
  <si>
    <t>6/10</t>
    <phoneticPr fontId="2"/>
  </si>
  <si>
    <t>光タクシー</t>
    <rPh sb="0" eb="1">
      <t>ヒカリ</t>
    </rPh>
    <phoneticPr fontId="2"/>
  </si>
  <si>
    <t>眼鏡</t>
    <rPh sb="0" eb="2">
      <t>メガネ</t>
    </rPh>
    <phoneticPr fontId="2"/>
  </si>
  <si>
    <t>Poker Face</t>
    <phoneticPr fontId="2"/>
  </si>
  <si>
    <t>ガソリン代</t>
    <rPh sb="4" eb="5">
      <t>ダイ</t>
    </rPh>
    <phoneticPr fontId="2"/>
  </si>
  <si>
    <t>近江タクシー</t>
    <rPh sb="0" eb="2">
      <t>オウミ</t>
    </rPh>
    <phoneticPr fontId="2"/>
  </si>
  <si>
    <t>6/11</t>
    <phoneticPr fontId="2"/>
  </si>
  <si>
    <t>作業着代</t>
    <rPh sb="0" eb="4">
      <t>サギョウギダイ</t>
    </rPh>
    <phoneticPr fontId="2"/>
  </si>
  <si>
    <t>Workman 京都向日店</t>
    <rPh sb="8" eb="10">
      <t>キョウト</t>
    </rPh>
    <rPh sb="10" eb="12">
      <t>ムコウ</t>
    </rPh>
    <rPh sb="12" eb="13">
      <t>テン</t>
    </rPh>
    <phoneticPr fontId="2"/>
  </si>
  <si>
    <t>6/12</t>
    <phoneticPr fontId="2"/>
  </si>
  <si>
    <t>セブンイレブン京都西口改札内店</t>
    <rPh sb="7" eb="9">
      <t>キョウト</t>
    </rPh>
    <rPh sb="9" eb="11">
      <t>ニシグチ</t>
    </rPh>
    <rPh sb="11" eb="13">
      <t>カイサツ</t>
    </rPh>
    <rPh sb="13" eb="14">
      <t>ナイ</t>
    </rPh>
    <rPh sb="14" eb="15">
      <t>テン</t>
    </rPh>
    <phoneticPr fontId="2"/>
  </si>
  <si>
    <t>6/13</t>
  </si>
  <si>
    <t>接待費（昼食）</t>
    <rPh sb="0" eb="3">
      <t>セッタイヒ</t>
    </rPh>
    <rPh sb="4" eb="6">
      <t>チュウショク</t>
    </rPh>
    <phoneticPr fontId="2"/>
  </si>
  <si>
    <t>ふる里：分析装置関係者（高畑、多田、千葉、上田）</t>
    <rPh sb="2" eb="3">
      <t>サト</t>
    </rPh>
    <rPh sb="4" eb="6">
      <t>ブンセキ</t>
    </rPh>
    <rPh sb="6" eb="8">
      <t>ソウチ</t>
    </rPh>
    <rPh sb="8" eb="11">
      <t>カンケイシャ</t>
    </rPh>
    <rPh sb="12" eb="14">
      <t>タカハタ</t>
    </rPh>
    <rPh sb="15" eb="17">
      <t>タダ</t>
    </rPh>
    <rPh sb="18" eb="20">
      <t>チバ</t>
    </rPh>
    <rPh sb="21" eb="23">
      <t>ウエダ</t>
    </rPh>
    <phoneticPr fontId="2"/>
  </si>
  <si>
    <t>王将野々市新庄店（村田SS　岡野様、自分）</t>
    <rPh sb="0" eb="2">
      <t>オウショウ</t>
    </rPh>
    <rPh sb="2" eb="5">
      <t>ノノイチ</t>
    </rPh>
    <rPh sb="5" eb="7">
      <t>シンジョウ</t>
    </rPh>
    <rPh sb="7" eb="8">
      <t>テン</t>
    </rPh>
    <rPh sb="9" eb="11">
      <t>ムラタ</t>
    </rPh>
    <rPh sb="14" eb="16">
      <t>オカノ</t>
    </rPh>
    <rPh sb="16" eb="17">
      <t>サマ</t>
    </rPh>
    <rPh sb="18" eb="20">
      <t>ジブン</t>
    </rPh>
    <phoneticPr fontId="2"/>
  </si>
  <si>
    <t>宿泊費</t>
    <rPh sb="0" eb="3">
      <t>シュクハクヒ</t>
    </rPh>
    <phoneticPr fontId="2"/>
  </si>
  <si>
    <t>金沢マンテンホテル駅前</t>
    <rPh sb="0" eb="2">
      <t>カナザワ</t>
    </rPh>
    <rPh sb="9" eb="11">
      <t>エキマエ</t>
    </rPh>
    <phoneticPr fontId="2"/>
  </si>
  <si>
    <t>6/14</t>
    <phoneticPr fontId="2"/>
  </si>
  <si>
    <t>和食のサトー上鳥羽店（ファン、韓、自分）</t>
    <rPh sb="0" eb="2">
      <t>ワショク</t>
    </rPh>
    <rPh sb="6" eb="9">
      <t>カミトバ</t>
    </rPh>
    <rPh sb="9" eb="10">
      <t>テン</t>
    </rPh>
    <rPh sb="15" eb="16">
      <t>カン</t>
    </rPh>
    <rPh sb="17" eb="19">
      <t>ジブン</t>
    </rPh>
    <phoneticPr fontId="2"/>
  </si>
  <si>
    <t>石川交通</t>
    <rPh sb="0" eb="2">
      <t>イシカワ</t>
    </rPh>
    <rPh sb="2" eb="4">
      <t>コウツウ</t>
    </rPh>
    <phoneticPr fontId="2"/>
  </si>
  <si>
    <t>大和タクシー</t>
    <rPh sb="0" eb="2">
      <t>ヤマト</t>
    </rPh>
    <phoneticPr fontId="2"/>
  </si>
  <si>
    <t>おみやげ処金沢店</t>
    <rPh sb="4" eb="5">
      <t>ドコロ</t>
    </rPh>
    <rPh sb="5" eb="7">
      <t>カナザワ</t>
    </rPh>
    <rPh sb="7" eb="8">
      <t>テン</t>
    </rPh>
    <phoneticPr fontId="2"/>
  </si>
  <si>
    <t>撮影用カメラ</t>
    <rPh sb="0" eb="3">
      <t>サツエイヨウ</t>
    </rPh>
    <phoneticPr fontId="2"/>
  </si>
  <si>
    <t>ヨドバシカメラ京都</t>
    <rPh sb="7" eb="9">
      <t>キョウト</t>
    </rPh>
    <phoneticPr fontId="2"/>
  </si>
  <si>
    <t>衣料（仕事用Yシャツ）</t>
    <rPh sb="0" eb="2">
      <t>イリョウ</t>
    </rPh>
    <rPh sb="3" eb="6">
      <t>シゴトヨウ</t>
    </rPh>
    <phoneticPr fontId="2"/>
  </si>
  <si>
    <t>LC-10A M10A付</t>
    <rPh sb="11" eb="12">
      <t>ツキ</t>
    </rPh>
    <phoneticPr fontId="2"/>
  </si>
  <si>
    <t>エーワン酒井さん 190619</t>
    <rPh sb="4" eb="6">
      <t>サカイ</t>
    </rPh>
    <phoneticPr fontId="2"/>
  </si>
  <si>
    <t>Spectrum™ II ディスペンサー S2-920</t>
  </si>
  <si>
    <t>6/10</t>
    <phoneticPr fontId="2"/>
  </si>
  <si>
    <t>6/21</t>
    <phoneticPr fontId="2"/>
  </si>
  <si>
    <t>ｾｿﾞﾝ)YAHOO</t>
    <phoneticPr fontId="2"/>
  </si>
  <si>
    <t>Yahoo!ネット宣伝費</t>
    <rPh sb="9" eb="12">
      <t>センデンヒ</t>
    </rPh>
    <phoneticPr fontId="2"/>
  </si>
  <si>
    <t>2000e</t>
    <phoneticPr fontId="2"/>
  </si>
  <si>
    <t>未入金</t>
    <rPh sb="0" eb="2">
      <t>ミニュウキン</t>
    </rPh>
    <phoneticPr fontId="2"/>
  </si>
  <si>
    <t>還付</t>
    <rPh sb="0" eb="2">
      <t>カンプ</t>
    </rPh>
    <phoneticPr fontId="2"/>
  </si>
  <si>
    <t>未入金</t>
    <rPh sb="0" eb="2">
      <t>ミニュウキン</t>
    </rPh>
    <phoneticPr fontId="2"/>
  </si>
  <si>
    <t>売上</t>
    <rPh sb="0" eb="2">
      <t>ウリアゲ</t>
    </rPh>
    <phoneticPr fontId="2"/>
  </si>
  <si>
    <t>Inv-029</t>
    <phoneticPr fontId="2"/>
  </si>
  <si>
    <t>装置費用入金(inv-029)</t>
    <rPh sb="0" eb="2">
      <t>ソウチ</t>
    </rPh>
    <rPh sb="2" eb="4">
      <t>ヒヨウ</t>
    </rPh>
    <rPh sb="4" eb="6">
      <t>ニュウキン</t>
    </rPh>
    <phoneticPr fontId="2"/>
  </si>
  <si>
    <t>装置購入(Thermo LCMS)</t>
    <rPh sb="0" eb="2">
      <t>ソウチ</t>
    </rPh>
    <rPh sb="2" eb="4">
      <t>コウニュウ</t>
    </rPh>
    <phoneticPr fontId="2"/>
  </si>
  <si>
    <t>6/5</t>
    <phoneticPr fontId="2"/>
  </si>
  <si>
    <t>該非証明書発行費</t>
    <rPh sb="0" eb="5">
      <t>ガイヒショウメイショ</t>
    </rPh>
    <rPh sb="5" eb="7">
      <t>ハッコウ</t>
    </rPh>
    <rPh sb="7" eb="8">
      <t>ヒ</t>
    </rPh>
    <phoneticPr fontId="2"/>
  </si>
  <si>
    <t>柚木行政書士事務所</t>
    <rPh sb="0" eb="2">
      <t>ユズキ</t>
    </rPh>
    <rPh sb="2" eb="9">
      <t>ギョウセイショシジムショ</t>
    </rPh>
    <phoneticPr fontId="2"/>
  </si>
  <si>
    <t>6/18</t>
    <phoneticPr fontId="2"/>
  </si>
  <si>
    <t>国民健康保険</t>
    <rPh sb="0" eb="6">
      <t>コクミンケンコウホケン</t>
    </rPh>
    <phoneticPr fontId="2"/>
  </si>
  <si>
    <t>長岡京市</t>
    <rPh sb="0" eb="4">
      <t>ナガオカキョウシ</t>
    </rPh>
    <phoneticPr fontId="2"/>
  </si>
  <si>
    <t>水道料金</t>
    <rPh sb="0" eb="2">
      <t>スイドウ</t>
    </rPh>
    <rPh sb="2" eb="4">
      <t>リョウキン</t>
    </rPh>
    <phoneticPr fontId="2"/>
  </si>
  <si>
    <t>京都市下水道局</t>
    <rPh sb="0" eb="2">
      <t>キョウト</t>
    </rPh>
    <rPh sb="2" eb="3">
      <t>シ</t>
    </rPh>
    <rPh sb="3" eb="6">
      <t>ゲスイドウ</t>
    </rPh>
    <rPh sb="6" eb="7">
      <t>キョク</t>
    </rPh>
    <phoneticPr fontId="2"/>
  </si>
  <si>
    <t>市府民税</t>
    <rPh sb="0" eb="1">
      <t>シ</t>
    </rPh>
    <rPh sb="1" eb="3">
      <t>フミン</t>
    </rPh>
    <rPh sb="3" eb="4">
      <t>ゼイ</t>
    </rPh>
    <phoneticPr fontId="2"/>
  </si>
  <si>
    <t>6/19</t>
    <phoneticPr fontId="2"/>
  </si>
  <si>
    <t>名刺作成費</t>
    <rPh sb="0" eb="2">
      <t>メイシ</t>
    </rPh>
    <rPh sb="2" eb="4">
      <t>サクセイ</t>
    </rPh>
    <rPh sb="4" eb="5">
      <t>ヒ</t>
    </rPh>
    <phoneticPr fontId="2"/>
  </si>
  <si>
    <t>名刺ハウス</t>
    <rPh sb="0" eb="2">
      <t>メイシ</t>
    </rPh>
    <phoneticPr fontId="2"/>
  </si>
  <si>
    <t>6/23</t>
    <phoneticPr fontId="2"/>
  </si>
  <si>
    <t>バイク修理代</t>
    <rPh sb="3" eb="6">
      <t>シュウリダイ</t>
    </rPh>
    <phoneticPr fontId="2"/>
  </si>
  <si>
    <t>モトセカンド</t>
    <phoneticPr fontId="2"/>
  </si>
  <si>
    <t>ネジ、殺虫剤</t>
    <rPh sb="3" eb="6">
      <t>サッチュウザイ</t>
    </rPh>
    <phoneticPr fontId="2"/>
  </si>
  <si>
    <t>ロイヤルホームセンター</t>
    <phoneticPr fontId="2"/>
  </si>
  <si>
    <t>シーズin長岡京</t>
    <rPh sb="5" eb="8">
      <t>ナガオカキョウ</t>
    </rPh>
    <phoneticPr fontId="2"/>
  </si>
  <si>
    <t>店舗装飾用お花</t>
    <rPh sb="0" eb="2">
      <t>テンポ</t>
    </rPh>
    <rPh sb="2" eb="5">
      <t>ソウショクヨウ</t>
    </rPh>
    <rPh sb="6" eb="7">
      <t>ハナ</t>
    </rPh>
    <phoneticPr fontId="2"/>
  </si>
  <si>
    <t>ユニバーサル園芸社</t>
    <rPh sb="6" eb="8">
      <t>エンゲイ</t>
    </rPh>
    <rPh sb="8" eb="9">
      <t>シャ</t>
    </rPh>
    <phoneticPr fontId="2"/>
  </si>
  <si>
    <t>6/24</t>
    <phoneticPr fontId="2"/>
  </si>
  <si>
    <t>JR（長岡京→宇都宮）</t>
    <rPh sb="3" eb="6">
      <t>ナガオカキョウ</t>
    </rPh>
    <rPh sb="7" eb="10">
      <t>ウツノミヤ</t>
    </rPh>
    <phoneticPr fontId="2"/>
  </si>
  <si>
    <t>JR</t>
    <phoneticPr fontId="2"/>
  </si>
  <si>
    <t>東野タクシー</t>
    <rPh sb="0" eb="2">
      <t>ヒガシノ</t>
    </rPh>
    <phoneticPr fontId="2"/>
  </si>
  <si>
    <t>JR(宇都宮→上野）</t>
    <rPh sb="3" eb="6">
      <t>ウツノミヤ</t>
    </rPh>
    <rPh sb="7" eb="9">
      <t>ウエノ</t>
    </rPh>
    <phoneticPr fontId="2"/>
  </si>
  <si>
    <t>宿泊代</t>
    <rPh sb="0" eb="3">
      <t>シュクハクダイ</t>
    </rPh>
    <phoneticPr fontId="2"/>
  </si>
  <si>
    <t>JR(御徒町→亀有）</t>
    <rPh sb="3" eb="6">
      <t>オカチマチ</t>
    </rPh>
    <rPh sb="7" eb="9">
      <t>カメアリ</t>
    </rPh>
    <phoneticPr fontId="2"/>
  </si>
  <si>
    <t>JR(亀有→川口）</t>
    <rPh sb="3" eb="5">
      <t>カメアリ</t>
    </rPh>
    <rPh sb="6" eb="8">
      <t>カワグチ</t>
    </rPh>
    <phoneticPr fontId="2"/>
  </si>
  <si>
    <t>東野自動車交通</t>
    <rPh sb="0" eb="2">
      <t>ヒガシノ</t>
    </rPh>
    <rPh sb="2" eb="5">
      <t>ジドウシャ</t>
    </rPh>
    <rPh sb="5" eb="7">
      <t>コウツウ</t>
    </rPh>
    <phoneticPr fontId="2"/>
  </si>
  <si>
    <t>ヤジタ交通</t>
    <rPh sb="3" eb="5">
      <t>コウツウ</t>
    </rPh>
    <phoneticPr fontId="2"/>
  </si>
  <si>
    <t>飛鳥交通</t>
    <rPh sb="0" eb="2">
      <t>アスカ</t>
    </rPh>
    <rPh sb="2" eb="4">
      <t>コウツウ</t>
    </rPh>
    <phoneticPr fontId="2"/>
  </si>
  <si>
    <t>JR(南浦和→東京)</t>
    <rPh sb="3" eb="4">
      <t>ミナミ</t>
    </rPh>
    <rPh sb="4" eb="6">
      <t>ウラワ</t>
    </rPh>
    <rPh sb="7" eb="9">
      <t>トウキョウ</t>
    </rPh>
    <phoneticPr fontId="2"/>
  </si>
  <si>
    <t>JR(東京→長岡京）</t>
    <rPh sb="3" eb="5">
      <t>トウキョウ</t>
    </rPh>
    <rPh sb="6" eb="9">
      <t>ナガオカキョウ</t>
    </rPh>
    <phoneticPr fontId="2"/>
  </si>
  <si>
    <t>徒士の湯ドーミーイン上野・御徒町</t>
    <phoneticPr fontId="2"/>
  </si>
  <si>
    <t>gc6790</t>
    <phoneticPr fontId="2"/>
  </si>
  <si>
    <t>LC10A</t>
    <phoneticPr fontId="2"/>
  </si>
  <si>
    <t>雑費</t>
    <rPh sb="0" eb="2">
      <t>ザッピ</t>
    </rPh>
    <phoneticPr fontId="2"/>
  </si>
  <si>
    <t>Seria</t>
    <phoneticPr fontId="2"/>
  </si>
  <si>
    <t>接待費</t>
    <rPh sb="0" eb="3">
      <t>セッタイヒ</t>
    </rPh>
    <phoneticPr fontId="2"/>
  </si>
  <si>
    <t>白椀竹快楼（山川部長、自分）</t>
    <rPh sb="0" eb="1">
      <t>シロ</t>
    </rPh>
    <rPh sb="1" eb="2">
      <t>ワン</t>
    </rPh>
    <rPh sb="2" eb="3">
      <t>タケ</t>
    </rPh>
    <rPh sb="3" eb="4">
      <t>カイ</t>
    </rPh>
    <rPh sb="4" eb="5">
      <t>ロウ</t>
    </rPh>
    <rPh sb="6" eb="8">
      <t>ヤマカワ</t>
    </rPh>
    <rPh sb="8" eb="10">
      <t>ブチョウ</t>
    </rPh>
    <rPh sb="11" eb="13">
      <t>ジブン</t>
    </rPh>
    <phoneticPr fontId="2"/>
  </si>
  <si>
    <t>高島屋京都店</t>
    <rPh sb="0" eb="3">
      <t>タカシマヤ</t>
    </rPh>
    <rPh sb="3" eb="5">
      <t>キョウト</t>
    </rPh>
    <rPh sb="5" eb="6">
      <t>テン</t>
    </rPh>
    <phoneticPr fontId="2"/>
  </si>
  <si>
    <t>藤井大丸</t>
    <rPh sb="0" eb="4">
      <t>フジイダイマル</t>
    </rPh>
    <phoneticPr fontId="2"/>
  </si>
  <si>
    <t>長岡天神駅第２</t>
    <rPh sb="0" eb="5">
      <t>ナガオカテンジンエキ</t>
    </rPh>
    <rPh sb="5" eb="6">
      <t>ダイ</t>
    </rPh>
    <phoneticPr fontId="2"/>
  </si>
  <si>
    <t>6/21</t>
    <phoneticPr fontId="2"/>
  </si>
  <si>
    <t>近江タクシー</t>
    <rPh sb="0" eb="2">
      <t>オウミ</t>
    </rPh>
    <phoneticPr fontId="2"/>
  </si>
  <si>
    <t>トンチョ（山口、吉桑、中川、稲実、自分）</t>
    <rPh sb="5" eb="7">
      <t>ヤマグチ</t>
    </rPh>
    <rPh sb="8" eb="9">
      <t>ヨシ</t>
    </rPh>
    <rPh sb="9" eb="10">
      <t>クワ</t>
    </rPh>
    <rPh sb="11" eb="13">
      <t>ナカガワ</t>
    </rPh>
    <rPh sb="14" eb="16">
      <t>イナミ</t>
    </rPh>
    <rPh sb="17" eb="19">
      <t>ジブン</t>
    </rPh>
    <phoneticPr fontId="2"/>
  </si>
  <si>
    <t>おんち王国（山口、吉桑、中川、稲実、自分）</t>
    <rPh sb="3" eb="5">
      <t>オウコク</t>
    </rPh>
    <rPh sb="6" eb="8">
      <t>ヤマグチ</t>
    </rPh>
    <rPh sb="9" eb="10">
      <t>ヨシ</t>
    </rPh>
    <rPh sb="10" eb="11">
      <t>クワ</t>
    </rPh>
    <rPh sb="12" eb="14">
      <t>ナカガワ</t>
    </rPh>
    <rPh sb="15" eb="17">
      <t>イナミ</t>
    </rPh>
    <rPh sb="18" eb="20">
      <t>ジブン</t>
    </rPh>
    <phoneticPr fontId="2"/>
  </si>
  <si>
    <t>都タクシー</t>
    <rPh sb="0" eb="1">
      <t>ミヤコ</t>
    </rPh>
    <phoneticPr fontId="2"/>
  </si>
  <si>
    <t>6/22</t>
    <phoneticPr fontId="2"/>
  </si>
  <si>
    <t>6/28</t>
    <phoneticPr fontId="2"/>
  </si>
  <si>
    <t>シャツ</t>
    <phoneticPr fontId="2"/>
  </si>
  <si>
    <t>6/29</t>
    <phoneticPr fontId="2"/>
  </si>
  <si>
    <t>ジェイアール西日本伊勢丹</t>
    <rPh sb="6" eb="7">
      <t>ニシ</t>
    </rPh>
    <rPh sb="7" eb="9">
      <t>ニホン</t>
    </rPh>
    <rPh sb="9" eb="12">
      <t>イセタン</t>
    </rPh>
    <phoneticPr fontId="2"/>
  </si>
  <si>
    <t>ビジネスシューズ</t>
    <phoneticPr fontId="2"/>
  </si>
  <si>
    <t>トレーディングポスト</t>
    <phoneticPr fontId="2"/>
  </si>
  <si>
    <t>WILL(北仲氏、自分）</t>
    <rPh sb="5" eb="7">
      <t>キタナカ</t>
    </rPh>
    <rPh sb="7" eb="8">
      <t>シ</t>
    </rPh>
    <rPh sb="9" eb="11">
      <t>ジブン</t>
    </rPh>
    <phoneticPr fontId="2"/>
  </si>
  <si>
    <t>ICS-5000</t>
    <phoneticPr fontId="2"/>
  </si>
  <si>
    <t>Thermo QDS</t>
    <phoneticPr fontId="2"/>
  </si>
  <si>
    <t>QP2010plus</t>
    <phoneticPr fontId="2"/>
  </si>
  <si>
    <t>Invoice-027</t>
  </si>
  <si>
    <t>Invoice-028</t>
  </si>
  <si>
    <t>Invoice-029</t>
  </si>
  <si>
    <t>運賃（Spectrum)</t>
    <rPh sb="0" eb="2">
      <t>ウンチン</t>
    </rPh>
    <phoneticPr fontId="2"/>
  </si>
  <si>
    <t>Thermo LCMS</t>
    <phoneticPr fontId="2"/>
  </si>
  <si>
    <t>利益</t>
    <rPh sb="0" eb="2">
      <t>リエキ</t>
    </rPh>
    <phoneticPr fontId="2"/>
  </si>
  <si>
    <t>RS-35</t>
    <phoneticPr fontId="2"/>
  </si>
  <si>
    <t>GCMSのみ</t>
    <phoneticPr fontId="2"/>
  </si>
  <si>
    <t>LC10A等多数</t>
    <rPh sb="5" eb="6">
      <t>ナド</t>
    </rPh>
    <rPh sb="6" eb="8">
      <t>タスウ</t>
    </rPh>
    <phoneticPr fontId="2"/>
  </si>
  <si>
    <t>装置購入(GCMS w/o GC)</t>
    <rPh sb="0" eb="2">
      <t>ソウチ</t>
    </rPh>
    <rPh sb="2" eb="4">
      <t>コウニュウ</t>
    </rPh>
    <phoneticPr fontId="2"/>
  </si>
  <si>
    <t>装置購入(LC-10A 56units)</t>
    <rPh sb="0" eb="2">
      <t>ソウチ</t>
    </rPh>
    <rPh sb="2" eb="4">
      <t>コウニュウ</t>
    </rPh>
    <phoneticPr fontId="2"/>
  </si>
  <si>
    <t>装置費用入金(inv-030)</t>
    <rPh sb="0" eb="2">
      <t>ソウチ</t>
    </rPh>
    <rPh sb="2" eb="4">
      <t>ヒヨウ</t>
    </rPh>
    <rPh sb="4" eb="6">
      <t>ニュウキン</t>
    </rPh>
    <phoneticPr fontId="2"/>
  </si>
  <si>
    <t>装置費用入金(inv-031)</t>
    <rPh sb="0" eb="2">
      <t>ソウチ</t>
    </rPh>
    <rPh sb="2" eb="4">
      <t>ヒヨウ</t>
    </rPh>
    <rPh sb="4" eb="6">
      <t>ニュウキン</t>
    </rPh>
    <phoneticPr fontId="2"/>
  </si>
  <si>
    <t>給与に使用（7月）</t>
    <rPh sb="0" eb="2">
      <t>キュウヨ</t>
    </rPh>
    <rPh sb="3" eb="5">
      <t>シヨウ</t>
    </rPh>
    <rPh sb="7" eb="8">
      <t>ガツ</t>
    </rPh>
    <phoneticPr fontId="2"/>
  </si>
  <si>
    <t>家賃に使用（7月）</t>
    <rPh sb="0" eb="2">
      <t>ヤチン</t>
    </rPh>
    <rPh sb="3" eb="5">
      <t>シヨウ</t>
    </rPh>
    <phoneticPr fontId="2"/>
  </si>
  <si>
    <t>賞与(夏）</t>
    <rPh sb="0" eb="2">
      <t>ショウヨ</t>
    </rPh>
    <rPh sb="3" eb="4">
      <t>ナツ</t>
    </rPh>
    <phoneticPr fontId="2"/>
  </si>
  <si>
    <t>未</t>
    <rPh sb="0" eb="1">
      <t>ミ</t>
    </rPh>
    <phoneticPr fontId="2"/>
  </si>
  <si>
    <t>未入金</t>
    <rPh sb="0" eb="2">
      <t>ミニュウキン</t>
    </rPh>
    <phoneticPr fontId="2"/>
  </si>
  <si>
    <t>未入金</t>
    <rPh sb="0" eb="1">
      <t>ミニュウキン</t>
    </rPh>
    <phoneticPr fontId="2"/>
  </si>
  <si>
    <t>事務所防犯用カメラ</t>
    <rPh sb="0" eb="2">
      <t>ジム</t>
    </rPh>
    <rPh sb="2" eb="3">
      <t>ショ</t>
    </rPh>
    <rPh sb="3" eb="6">
      <t>ボウハンヨウ</t>
    </rPh>
    <phoneticPr fontId="2"/>
  </si>
  <si>
    <t>Amazon</t>
    <phoneticPr fontId="2"/>
  </si>
  <si>
    <t>6/6</t>
    <phoneticPr fontId="2"/>
  </si>
  <si>
    <t>プリンターインク</t>
    <phoneticPr fontId="2"/>
  </si>
  <si>
    <t>Invoice-030</t>
  </si>
  <si>
    <t>Invoice-031</t>
  </si>
  <si>
    <t>Inv-030</t>
    <phoneticPr fontId="2"/>
  </si>
  <si>
    <t>Inv-031</t>
  </si>
  <si>
    <t>GCMS2010plus</t>
    <phoneticPr fontId="2"/>
  </si>
  <si>
    <t>未払い</t>
    <rPh sb="0" eb="2">
      <t>ミバラ</t>
    </rPh>
    <phoneticPr fontId="2"/>
  </si>
  <si>
    <t>（No17に含む）</t>
    <rPh sb="6" eb="7">
      <t>フク</t>
    </rPh>
    <phoneticPr fontId="2"/>
  </si>
  <si>
    <t>6/26</t>
    <phoneticPr fontId="2"/>
  </si>
  <si>
    <t>6/20</t>
    <phoneticPr fontId="2"/>
  </si>
  <si>
    <t>6/14</t>
    <phoneticPr fontId="2"/>
  </si>
  <si>
    <t>Waters 2695</t>
    <phoneticPr fontId="2"/>
  </si>
  <si>
    <t>7/9</t>
    <phoneticPr fontId="2"/>
  </si>
  <si>
    <t>エーワン松本さん 351507</t>
    <rPh sb="4" eb="6">
      <t>マツモト</t>
    </rPh>
    <phoneticPr fontId="2"/>
  </si>
  <si>
    <t>4/26</t>
    <phoneticPr fontId="2"/>
  </si>
  <si>
    <t>3/22</t>
    <phoneticPr fontId="2"/>
  </si>
  <si>
    <t>LC Unit w/o Det</t>
    <phoneticPr fontId="2"/>
  </si>
  <si>
    <t>Darwings 伊藤社長</t>
    <rPh sb="9" eb="11">
      <t>イトウ</t>
    </rPh>
    <rPh sb="11" eb="13">
      <t>シャチョウ</t>
    </rPh>
    <phoneticPr fontId="2"/>
  </si>
  <si>
    <t>LC Unit w/ SPD</t>
    <phoneticPr fontId="2"/>
  </si>
  <si>
    <t>LC Unit w/ SPD 2pcs</t>
    <phoneticPr fontId="2"/>
  </si>
  <si>
    <t>LC Unit w/ RForRID</t>
    <phoneticPr fontId="2"/>
  </si>
  <si>
    <t>追加→</t>
    <rPh sb="0" eb="1">
      <t>ツイカ</t>
    </rPh>
    <phoneticPr fontId="2"/>
  </si>
  <si>
    <t>コーヒーメーカー</t>
    <phoneticPr fontId="2"/>
  </si>
  <si>
    <t>ヨドバシカメラ</t>
    <phoneticPr fontId="2"/>
  </si>
  <si>
    <t>7/2</t>
    <phoneticPr fontId="2"/>
  </si>
  <si>
    <t>バイク税金</t>
    <rPh sb="3" eb="5">
      <t>ゼイキン</t>
    </rPh>
    <phoneticPr fontId="2"/>
  </si>
  <si>
    <t>7/3</t>
  </si>
  <si>
    <t>PCケーブル</t>
    <phoneticPr fontId="2"/>
  </si>
  <si>
    <t>ジョーシン長岡京店</t>
    <rPh sb="5" eb="8">
      <t>ナガオカキョウ</t>
    </rPh>
    <rPh sb="8" eb="9">
      <t>テン</t>
    </rPh>
    <phoneticPr fontId="2"/>
  </si>
  <si>
    <t>JAF年会費</t>
    <rPh sb="3" eb="6">
      <t>ネンカイヒ</t>
    </rPh>
    <phoneticPr fontId="2"/>
  </si>
  <si>
    <t>JAF</t>
    <phoneticPr fontId="2"/>
  </si>
  <si>
    <t>事務所用タンス</t>
    <rPh sb="0" eb="2">
      <t>ジム</t>
    </rPh>
    <rPh sb="2" eb="3">
      <t>ショ</t>
    </rPh>
    <rPh sb="3" eb="4">
      <t>ヨウ</t>
    </rPh>
    <phoneticPr fontId="2"/>
  </si>
  <si>
    <t>ニトリ</t>
    <phoneticPr fontId="2"/>
  </si>
  <si>
    <t>7/4</t>
  </si>
  <si>
    <t>7/5</t>
  </si>
  <si>
    <t>（アンティーク）本</t>
    <rPh sb="8" eb="9">
      <t>ホン</t>
    </rPh>
    <phoneticPr fontId="2"/>
  </si>
  <si>
    <t>古本市場　桂店</t>
    <rPh sb="0" eb="2">
      <t>フルホン</t>
    </rPh>
    <rPh sb="2" eb="4">
      <t>イチバ</t>
    </rPh>
    <rPh sb="5" eb="6">
      <t>カツラ</t>
    </rPh>
    <rPh sb="6" eb="7">
      <t>テン</t>
    </rPh>
    <phoneticPr fontId="2"/>
  </si>
  <si>
    <t>7/7</t>
    <phoneticPr fontId="2"/>
  </si>
  <si>
    <t>ジェイアール西日本伊勢丹</t>
    <rPh sb="6" eb="9">
      <t>ニシニホン</t>
    </rPh>
    <rPh sb="9" eb="12">
      <t>イセタン</t>
    </rPh>
    <phoneticPr fontId="2"/>
  </si>
  <si>
    <t>爪切り</t>
    <rPh sb="0" eb="2">
      <t>ツメキ</t>
    </rPh>
    <phoneticPr fontId="2"/>
  </si>
  <si>
    <t>7/8</t>
    <phoneticPr fontId="2"/>
  </si>
  <si>
    <t>デ・プレ京都店</t>
    <rPh sb="4" eb="6">
      <t>キョウト</t>
    </rPh>
    <rPh sb="6" eb="7">
      <t>テン</t>
    </rPh>
    <phoneticPr fontId="2"/>
  </si>
  <si>
    <t>FOB A　食事2名（内田、本人）</t>
    <rPh sb="6" eb="8">
      <t>ショクジ</t>
    </rPh>
    <rPh sb="9" eb="10">
      <t>メイ</t>
    </rPh>
    <rPh sb="11" eb="13">
      <t>ウチダ</t>
    </rPh>
    <rPh sb="14" eb="16">
      <t>ホンニン</t>
    </rPh>
    <phoneticPr fontId="2"/>
  </si>
  <si>
    <t>駐車場</t>
    <rPh sb="0" eb="3">
      <t>チュウシャジョウ</t>
    </rPh>
    <phoneticPr fontId="2"/>
  </si>
  <si>
    <t>アーバンネット四条烏丸</t>
    <rPh sb="7" eb="11">
      <t>シジョウカラスマ</t>
    </rPh>
    <phoneticPr fontId="2"/>
  </si>
  <si>
    <t>国民年金保険料</t>
    <rPh sb="0" eb="7">
      <t>コクミンネンキンホケンリョウ</t>
    </rPh>
    <phoneticPr fontId="2"/>
  </si>
  <si>
    <t>厚生労働省年金局(1月2月）</t>
    <rPh sb="0" eb="5">
      <t>コウセイロウドウショウ</t>
    </rPh>
    <rPh sb="5" eb="8">
      <t>ネンキンキョク</t>
    </rPh>
    <rPh sb="10" eb="11">
      <t>ガツ</t>
    </rPh>
    <rPh sb="12" eb="13">
      <t>ガツ</t>
    </rPh>
    <phoneticPr fontId="2"/>
  </si>
  <si>
    <t>厚生労働省年金局(3月4月）</t>
    <rPh sb="0" eb="5">
      <t>コウセイロウドウショウ</t>
    </rPh>
    <rPh sb="5" eb="8">
      <t>ネンキンキョク</t>
    </rPh>
    <rPh sb="10" eb="11">
      <t>ガツ</t>
    </rPh>
    <rPh sb="12" eb="13">
      <t>ガツ</t>
    </rPh>
    <phoneticPr fontId="2"/>
  </si>
  <si>
    <t>7/10</t>
    <phoneticPr fontId="2"/>
  </si>
  <si>
    <t>消耗品</t>
    <rPh sb="0" eb="2">
      <t>ショウモウ</t>
    </rPh>
    <rPh sb="2" eb="3">
      <t>ヒン</t>
    </rPh>
    <phoneticPr fontId="2"/>
  </si>
  <si>
    <t>セリア</t>
    <phoneticPr fontId="2"/>
  </si>
  <si>
    <t>7/11</t>
  </si>
  <si>
    <t>贈答品</t>
    <rPh sb="0" eb="3">
      <t>ゾウトウヒン</t>
    </rPh>
    <phoneticPr fontId="2"/>
  </si>
  <si>
    <t>ピラミッド</t>
    <phoneticPr fontId="2"/>
  </si>
  <si>
    <t>7/13</t>
    <phoneticPr fontId="2"/>
  </si>
  <si>
    <t>居酒屋ふる里4名（高畑、多田、千葉、本人）</t>
    <rPh sb="0" eb="3">
      <t>イザカヤ</t>
    </rPh>
    <rPh sb="5" eb="6">
      <t>サト</t>
    </rPh>
    <rPh sb="7" eb="8">
      <t>メイ</t>
    </rPh>
    <rPh sb="9" eb="11">
      <t>タカハタ</t>
    </rPh>
    <rPh sb="12" eb="14">
      <t>タダ</t>
    </rPh>
    <rPh sb="15" eb="17">
      <t>チバ</t>
    </rPh>
    <rPh sb="18" eb="20">
      <t>ホンニン</t>
    </rPh>
    <phoneticPr fontId="2"/>
  </si>
  <si>
    <t>7/14</t>
  </si>
  <si>
    <t>城陽SS</t>
    <rPh sb="0" eb="2">
      <t>ジョウヨウ</t>
    </rPh>
    <phoneticPr fontId="2"/>
  </si>
  <si>
    <t>車両購入費頭金</t>
    <rPh sb="0" eb="2">
      <t>シャリョウ</t>
    </rPh>
    <rPh sb="2" eb="4">
      <t>コウニュウ</t>
    </rPh>
    <rPh sb="4" eb="5">
      <t>ヒ</t>
    </rPh>
    <rPh sb="5" eb="7">
      <t>アタマキン</t>
    </rPh>
    <phoneticPr fontId="2"/>
  </si>
  <si>
    <t>車両修理費</t>
    <rPh sb="0" eb="2">
      <t>シャリョウ</t>
    </rPh>
    <rPh sb="2" eb="4">
      <t>シュウリ</t>
    </rPh>
    <rPh sb="4" eb="5">
      <t>ヒ</t>
    </rPh>
    <phoneticPr fontId="2"/>
  </si>
  <si>
    <t>車両物品代</t>
    <rPh sb="0" eb="2">
      <t>シャリョウ</t>
    </rPh>
    <rPh sb="2" eb="4">
      <t>ブッピン</t>
    </rPh>
    <rPh sb="4" eb="5">
      <t>ダイ</t>
    </rPh>
    <phoneticPr fontId="2"/>
  </si>
  <si>
    <t>7/17</t>
    <phoneticPr fontId="2"/>
  </si>
  <si>
    <t>服部モーター商会</t>
    <rPh sb="0" eb="2">
      <t>ハットリ</t>
    </rPh>
    <rPh sb="6" eb="8">
      <t>ショウカイ</t>
    </rPh>
    <phoneticPr fontId="2"/>
  </si>
  <si>
    <t>7月</t>
    <rPh sb="1" eb="2">
      <t>ガツ</t>
    </rPh>
    <phoneticPr fontId="2"/>
  </si>
  <si>
    <t>8月</t>
  </si>
  <si>
    <t>9月</t>
  </si>
  <si>
    <t>10月</t>
  </si>
  <si>
    <t>11月</t>
  </si>
  <si>
    <t>12月</t>
  </si>
  <si>
    <t>7月再考</t>
    <rPh sb="1" eb="2">
      <t>ガツ</t>
    </rPh>
    <rPh sb="2" eb="4">
      <t>サイコウ</t>
    </rPh>
    <phoneticPr fontId="2"/>
  </si>
  <si>
    <t>7/18早朝にNGの連絡</t>
    <rPh sb="4" eb="6">
      <t>ソウチョウ</t>
    </rPh>
    <rPh sb="10" eb="12">
      <t>レンラク</t>
    </rPh>
    <phoneticPr fontId="2"/>
  </si>
  <si>
    <t>107円還付前</t>
    <rPh sb="3" eb="4">
      <t>エン</t>
    </rPh>
    <rPh sb="4" eb="6">
      <t>カンプ</t>
    </rPh>
    <rPh sb="6" eb="7">
      <t>マエ</t>
    </rPh>
    <phoneticPr fontId="2"/>
  </si>
  <si>
    <t>107円還付後</t>
    <rPh sb="3" eb="4">
      <t>エン</t>
    </rPh>
    <rPh sb="4" eb="6">
      <t>カンプ</t>
    </rPh>
    <rPh sb="6" eb="7">
      <t>ゴ</t>
    </rPh>
    <phoneticPr fontId="2"/>
  </si>
  <si>
    <t>104円還付前</t>
    <rPh sb="3" eb="4">
      <t>エン</t>
    </rPh>
    <rPh sb="4" eb="6">
      <t>カンプ</t>
    </rPh>
    <rPh sb="6" eb="7">
      <t>マエ</t>
    </rPh>
    <phoneticPr fontId="2"/>
  </si>
  <si>
    <t>104円還付後</t>
    <rPh sb="3" eb="4">
      <t>エン</t>
    </rPh>
    <rPh sb="4" eb="6">
      <t>カンプ</t>
    </rPh>
    <rPh sb="6" eb="7">
      <t>ゴ</t>
    </rPh>
    <phoneticPr fontId="2"/>
  </si>
  <si>
    <t>値下げ106円還付前</t>
    <rPh sb="0" eb="2">
      <t>ネサ</t>
    </rPh>
    <rPh sb="6" eb="7">
      <t>エン</t>
    </rPh>
    <rPh sb="7" eb="9">
      <t>カンプ</t>
    </rPh>
    <rPh sb="9" eb="10">
      <t>マエ</t>
    </rPh>
    <phoneticPr fontId="2"/>
  </si>
  <si>
    <t>値下げ106円還付後</t>
    <rPh sb="0" eb="2">
      <t>ネサ</t>
    </rPh>
    <rPh sb="6" eb="7">
      <t>エン</t>
    </rPh>
    <rPh sb="7" eb="9">
      <t>カンプ</t>
    </rPh>
    <rPh sb="9" eb="10">
      <t>ゴ</t>
    </rPh>
    <phoneticPr fontId="2"/>
  </si>
  <si>
    <t>Agilent GCMS</t>
    <phoneticPr fontId="2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</si>
  <si>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くん円高</t>
    </r>
    <rPh sb="7" eb="9">
      <t>エンダカ</t>
    </rPh>
    <phoneticPr fontId="2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</si>
  <si>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</t>
    </r>
    <r>
      <rPr>
        <sz val="11"/>
        <color theme="1"/>
        <rFont val="游ゴシック"/>
        <family val="2"/>
        <charset val="128"/>
        <scheme val="minor"/>
      </rPr>
      <t>(361万円）</t>
    </r>
    <rPh sb="11" eb="13">
      <t>マンエン</t>
    </rPh>
    <phoneticPr fontId="2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</si>
  <si>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</t>
    </r>
    <r>
      <rPr>
        <sz val="11"/>
        <color theme="1"/>
        <rFont val="游ゴシック"/>
        <family val="2"/>
        <charset val="128"/>
        <scheme val="minor"/>
      </rPr>
      <t>(365万円）</t>
    </r>
    <phoneticPr fontId="2"/>
  </si>
  <si>
    <t>LC-20A unit</t>
    <phoneticPr fontId="2"/>
  </si>
  <si>
    <t>2007年</t>
    <rPh sb="4" eb="5">
      <t>ネン</t>
    </rPh>
    <phoneticPr fontId="2"/>
  </si>
  <si>
    <t>2017年</t>
    <rPh sb="4" eb="5">
      <t>ネン</t>
    </rPh>
    <phoneticPr fontId="2"/>
  </si>
  <si>
    <t>API-4000</t>
    <phoneticPr fontId="2"/>
  </si>
  <si>
    <t>エーワン酒井さん 0717</t>
    <rPh sb="4" eb="6">
      <t>サカイ</t>
    </rPh>
    <phoneticPr fontId="2"/>
  </si>
  <si>
    <t>エーワン酒井さん 0727</t>
    <rPh sb="4" eb="6">
      <t>サカイ</t>
    </rPh>
    <phoneticPr fontId="2"/>
  </si>
  <si>
    <t>インターリンク</t>
    <phoneticPr fontId="2"/>
  </si>
  <si>
    <t>岐阜案件</t>
    <rPh sb="0" eb="2">
      <t>ギフ</t>
    </rPh>
    <rPh sb="2" eb="4">
      <t>アンケン</t>
    </rPh>
    <phoneticPr fontId="2"/>
  </si>
  <si>
    <t>Dirwings 7/22締め切り</t>
    <rPh sb="13" eb="14">
      <t>シ</t>
    </rPh>
    <rPh sb="15" eb="16">
      <t>キ</t>
    </rPh>
    <phoneticPr fontId="2"/>
  </si>
  <si>
    <t>7/22決定</t>
    <rPh sb="4" eb="6">
      <t>ケッテイ</t>
    </rPh>
    <phoneticPr fontId="2"/>
  </si>
  <si>
    <t>7/26発行</t>
    <rPh sb="4" eb="6">
      <t>ハッコウ</t>
    </rPh>
    <phoneticPr fontId="2"/>
  </si>
  <si>
    <t>装置購入(API-4000)</t>
    <rPh sb="0" eb="2">
      <t>ソウチ</t>
    </rPh>
    <rPh sb="2" eb="4">
      <t>コウニュウ</t>
    </rPh>
    <phoneticPr fontId="2"/>
  </si>
  <si>
    <t>【8/28搬出】</t>
    <rPh sb="5" eb="7">
      <t>ハンシュツ</t>
    </rPh>
    <phoneticPr fontId="2"/>
  </si>
  <si>
    <t>【8/28に搬出】に含む</t>
    <rPh sb="6" eb="8">
      <t>ハンシュツ</t>
    </rPh>
    <rPh sb="10" eb="11">
      <t>フク</t>
    </rPh>
    <phoneticPr fontId="2"/>
  </si>
  <si>
    <t>『9月出荷』</t>
    <rPh sb="1" eb="2">
      <t>ガツ</t>
    </rPh>
    <rPh sb="2" eb="4">
      <t>シュッカ</t>
    </rPh>
    <phoneticPr fontId="2"/>
  </si>
  <si>
    <t>『9月出荷』に含む</t>
    <rPh sb="2" eb="3">
      <t>ガツ</t>
    </rPh>
    <rPh sb="3" eb="5">
      <t>シュッカ</t>
    </rPh>
    <rPh sb="7" eb="8">
      <t>フク</t>
    </rPh>
    <phoneticPr fontId="2"/>
  </si>
  <si>
    <t>消費税未還付</t>
    <rPh sb="0" eb="1">
      <t>ショウヒ</t>
    </rPh>
    <rPh sb="1" eb="2">
      <t>ゼイ</t>
    </rPh>
    <rPh sb="2" eb="5">
      <t>ミカンプ</t>
    </rPh>
    <phoneticPr fontId="2"/>
  </si>
  <si>
    <t>X</t>
    <phoneticPr fontId="2"/>
  </si>
  <si>
    <t>台数</t>
    <rPh sb="0" eb="2">
      <t>ダイスウ</t>
    </rPh>
    <phoneticPr fontId="2"/>
  </si>
  <si>
    <t>支払い（万円）</t>
    <rPh sb="0" eb="2">
      <t>シハラ</t>
    </rPh>
    <rPh sb="4" eb="6">
      <t>マンエン</t>
    </rPh>
    <phoneticPr fontId="2"/>
  </si>
  <si>
    <t>消費税</t>
    <rPh sb="0" eb="3">
      <t>ショウヒゼイ</t>
    </rPh>
    <phoneticPr fontId="2"/>
  </si>
  <si>
    <t>国内運賃</t>
    <rPh sb="0" eb="2">
      <t>コクナイ</t>
    </rPh>
    <rPh sb="2" eb="4">
      <t>ウンチン</t>
    </rPh>
    <phoneticPr fontId="2"/>
  </si>
  <si>
    <t>輸出</t>
    <rPh sb="0" eb="2">
      <t>ユシュツ</t>
    </rPh>
    <phoneticPr fontId="2"/>
  </si>
  <si>
    <t>費用計</t>
    <rPh sb="0" eb="2">
      <t>ヒヨウ</t>
    </rPh>
    <rPh sb="2" eb="3">
      <t>ケイ</t>
    </rPh>
    <phoneticPr fontId="2"/>
  </si>
  <si>
    <t>売上(万円）</t>
    <rPh sb="0" eb="2">
      <t>ウリアゲ</t>
    </rPh>
    <rPh sb="3" eb="5">
      <t>マンエン</t>
    </rPh>
    <phoneticPr fontId="2"/>
  </si>
  <si>
    <t>利益</t>
    <rPh sb="0" eb="2">
      <t>リエキ</t>
    </rPh>
    <phoneticPr fontId="2"/>
  </si>
  <si>
    <t>利益X台数</t>
    <rPh sb="0" eb="2">
      <t>リエキ</t>
    </rPh>
    <rPh sb="3" eb="5">
      <t>ダイスウ</t>
    </rPh>
    <phoneticPr fontId="2"/>
  </si>
  <si>
    <t>売上（＄）</t>
    <rPh sb="0" eb="2">
      <t>ウリアゲ</t>
    </rPh>
    <phoneticPr fontId="2"/>
  </si>
  <si>
    <t>ドル円</t>
    <rPh sb="2" eb="3">
      <t>エン</t>
    </rPh>
    <phoneticPr fontId="2"/>
  </si>
  <si>
    <t>売上（万円）</t>
    <rPh sb="0" eb="2">
      <t>ウリアゲ</t>
    </rPh>
    <rPh sb="3" eb="5">
      <t>マンエン</t>
    </rPh>
    <phoneticPr fontId="2"/>
  </si>
  <si>
    <t>総売上(万円）</t>
    <rPh sb="0" eb="1">
      <t>ソウ</t>
    </rPh>
    <rPh sb="1" eb="3">
      <t>ウリアゲ</t>
    </rPh>
    <rPh sb="4" eb="6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</si>
</sst>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  <font>
      <sz val="10.5"/>
      <color rgb="FF444444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177" fontId="0" fillId="0" borderId="0" xfId="2" applyNumberFormat="1" applyFont="1">
      <alignment vertical="center"/>
    </xf>
    <xf numFmtId="0" fontId="12" fillId="0" borderId="0" xfId="0" applyFont="1">
      <alignment vertical="center"/>
    </xf>
    <xf numFmtId="40" fontId="0" fillId="6" borderId="0" xfId="0" applyNumberFormat="1" applyFill="1">
      <alignment vertical="center"/>
    </xf>
    <xf numFmtId="2" fontId="0" fillId="6" borderId="0" xfId="0" applyNumberFormat="1" applyFill="1">
      <alignment vertical="center"/>
    </xf>
    <xf numFmtId="40" fontId="0" fillId="6" borderId="0" xfId="1" applyNumberFormat="1" applyFont="1" applyFill="1">
      <alignment vertical="center"/>
    </xf>
    <xf numFmtId="176" fontId="0" fillId="0" borderId="0" xfId="0" applyNumberFormat="1" applyFill="1">
      <alignment vertical="center"/>
    </xf>
    <xf numFmtId="38" fontId="0" fillId="0" borderId="0" xfId="1" applyFont="1" applyFill="1">
      <alignment vertical="center"/>
    </xf>
    <xf numFmtId="38" fontId="3" fillId="6" borderId="0" xfId="0" applyNumberFormat="1" applyFont="1" applyFill="1">
      <alignment vertical="center"/>
    </xf>
    <xf numFmtId="0" fontId="0" fillId="0" borderId="3" xfId="0" quotePrefix="1" applyBorder="1">
      <alignment vertical="center"/>
    </xf>
    <xf numFmtId="0" fontId="0" fillId="0" borderId="4" xfId="0" applyBorder="1">
      <alignment vertical="center"/>
    </xf>
    <xf numFmtId="0" fontId="0" fillId="6" borderId="4" xfId="0" applyFill="1" applyBorder="1">
      <alignment vertical="center"/>
    </xf>
    <xf numFmtId="40" fontId="0" fillId="6" borderId="4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2" fontId="0" fillId="6" borderId="4" xfId="0" applyNumberFormat="1" applyFill="1" applyBorder="1">
      <alignment vertical="center"/>
    </xf>
    <xf numFmtId="40" fontId="0" fillId="6" borderId="4" xfId="1" applyNumberFormat="1" applyFont="1" applyFill="1" applyBorder="1">
      <alignment vertical="center"/>
    </xf>
    <xf numFmtId="38" fontId="0" fillId="0" borderId="4" xfId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6" borderId="0" xfId="0" applyFill="1" applyBorder="1">
      <alignment vertical="center"/>
    </xf>
    <xf numFmtId="40" fontId="0" fillId="6" borderId="0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2" fontId="0" fillId="6" borderId="0" xfId="0" applyNumberFormat="1" applyFill="1" applyBorder="1">
      <alignment vertical="center"/>
    </xf>
    <xf numFmtId="40" fontId="0" fillId="6" borderId="0" xfId="1" applyNumberFormat="1" applyFont="1" applyFill="1" applyBorder="1">
      <alignment vertical="center"/>
    </xf>
    <xf numFmtId="38" fontId="0" fillId="0" borderId="0" xfId="1" applyFont="1" applyBorder="1">
      <alignment vertical="center"/>
    </xf>
    <xf numFmtId="0" fontId="0" fillId="0" borderId="7" xfId="0" applyBorder="1">
      <alignment vertical="center"/>
    </xf>
    <xf numFmtId="0" fontId="0" fillId="0" borderId="6" xfId="0" quotePrefix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6" borderId="9" xfId="0" applyFill="1" applyBorder="1">
      <alignment vertical="center"/>
    </xf>
    <xf numFmtId="40" fontId="0" fillId="6" borderId="9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2" fontId="0" fillId="6" borderId="9" xfId="0" applyNumberFormat="1" applyFill="1" applyBorder="1">
      <alignment vertical="center"/>
    </xf>
    <xf numFmtId="40" fontId="0" fillId="6" borderId="9" xfId="1" applyNumberFormat="1" applyFont="1" applyFill="1" applyBorder="1">
      <alignment vertical="center"/>
    </xf>
    <xf numFmtId="38" fontId="0" fillId="0" borderId="9" xfId="1" applyFont="1" applyBorder="1">
      <alignment vertical="center"/>
    </xf>
    <xf numFmtId="0" fontId="0" fillId="0" borderId="10" xfId="0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workbookViewId="0">
      <selection activeCell="P18" sqref="P18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0" width="10.1640625" customWidth="1"/>
    <col min="11" max="11" width="11.41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1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399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181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182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183</v>
      </c>
      <c r="C5" s="3">
        <f>'3月 '!F31</f>
        <v>45078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184</v>
      </c>
      <c r="C6" s="3">
        <f>'4月 '!F38</f>
        <v>205433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185</v>
      </c>
      <c r="C7" s="3">
        <f>'5月'!F41</f>
        <v>134699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186</v>
      </c>
      <c r="C8" s="3">
        <f>'6月'!F87</f>
        <v>247679</v>
      </c>
      <c r="D8" s="1">
        <v>163124</v>
      </c>
      <c r="E8" s="1">
        <v>120000</v>
      </c>
      <c r="F8" s="1">
        <v>500000</v>
      </c>
      <c r="G8" s="1"/>
      <c r="H8" s="1"/>
      <c r="I8" s="1">
        <f>'6月'!H87</f>
        <v>1553730</v>
      </c>
      <c r="J8" s="1"/>
      <c r="K8" s="1">
        <f>輸出のみ!H168+輸出のみ!H166</f>
        <v>90980724</v>
      </c>
      <c r="L8" s="1"/>
      <c r="M8" s="1"/>
      <c r="N8" s="1">
        <v>148802</v>
      </c>
      <c r="O8" s="1"/>
      <c r="P8" s="1">
        <f>輸出のみ!E167+輸出のみ!E165</f>
        <v>93781948</v>
      </c>
    </row>
    <row r="9" spans="2:24" x14ac:dyDescent="0.55000000000000004">
      <c r="B9" s="30" t="s">
        <v>342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341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250511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368655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382378</v>
      </c>
      <c r="D15" s="31">
        <f>SUM(D7:D8)</f>
        <v>326248</v>
      </c>
      <c r="E15" s="31">
        <f>SUM(E7:E8)</f>
        <v>240000</v>
      </c>
      <c r="F15" s="31">
        <f>SUM(F7:F8)</f>
        <v>900000</v>
      </c>
      <c r="G15" s="31">
        <f t="shared" ref="G15:M15" si="2">SUM(G8:G9)</f>
        <v>0</v>
      </c>
      <c r="H15" s="31">
        <f>SUM(H7:H8)</f>
        <v>42120</v>
      </c>
      <c r="I15" s="31">
        <f>SUM(I7:I8)</f>
        <v>3561070</v>
      </c>
      <c r="J15" s="31">
        <f>SUM(J7:J8)</f>
        <v>0</v>
      </c>
      <c r="K15" s="31">
        <f>SUM(K7:K8)</f>
        <v>92250724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99741948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2366808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726126</v>
      </c>
      <c r="D18" s="3">
        <f>SUM(D3:D8)</f>
        <v>998744</v>
      </c>
      <c r="E18" s="3">
        <f t="shared" ref="E18:O18" si="3">SUM(E3:E8)</f>
        <v>713114</v>
      </c>
      <c r="F18" s="3">
        <f t="shared" si="3"/>
        <v>2500000</v>
      </c>
      <c r="G18" s="3"/>
      <c r="H18" s="3">
        <f t="shared" si="3"/>
        <v>126360</v>
      </c>
      <c r="I18" s="3">
        <f>SUM(I3:I8)</f>
        <v>4295235</v>
      </c>
      <c r="J18" s="3">
        <f t="shared" si="3"/>
        <v>178595</v>
      </c>
      <c r="K18" s="3">
        <f t="shared" si="3"/>
        <v>103763501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115712448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3459859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G229"/>
  <sheetViews>
    <sheetView tabSelected="1" topLeftCell="K191" workbookViewId="0">
      <selection activeCell="M197" sqref="M197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4" width="9.1640625" bestFit="1" customWidth="1"/>
    <col min="25" max="25" width="9.25" bestFit="1" customWidth="1"/>
    <col min="26" max="28" width="9.1640625" bestFit="1" customWidth="1"/>
    <col min="29" max="29" width="10.1640625" bestFit="1" customWidth="1"/>
    <col min="31" max="31" width="9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62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34</v>
      </c>
      <c r="D5" s="4" t="s">
        <v>63</v>
      </c>
      <c r="E5" s="5">
        <v>973670</v>
      </c>
      <c r="F5" s="5"/>
      <c r="G5" s="5"/>
      <c r="H5" s="5"/>
      <c r="I5" s="5"/>
      <c r="J5" s="15" t="s">
        <v>54</v>
      </c>
    </row>
    <row r="6" spans="2:15" hidden="1" x14ac:dyDescent="0.55000000000000004">
      <c r="B6" s="8"/>
      <c r="C6" s="8" t="s">
        <v>35</v>
      </c>
      <c r="D6" s="4" t="s">
        <v>37</v>
      </c>
      <c r="E6" s="5"/>
      <c r="F6" s="5"/>
      <c r="G6" s="5"/>
      <c r="H6" s="5">
        <v>864000</v>
      </c>
      <c r="I6" s="5">
        <v>864000</v>
      </c>
      <c r="J6" s="7" t="s">
        <v>52</v>
      </c>
      <c r="L6" t="s">
        <v>38</v>
      </c>
      <c r="M6" t="s">
        <v>43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64</v>
      </c>
      <c r="L7" t="s">
        <v>38</v>
      </c>
    </row>
    <row r="8" spans="2:15" hidden="1" x14ac:dyDescent="0.55000000000000004">
      <c r="B8" s="8"/>
      <c r="C8" s="8" t="s">
        <v>42</v>
      </c>
      <c r="D8" s="4" t="s">
        <v>37</v>
      </c>
      <c r="E8" s="5"/>
      <c r="F8" s="5"/>
      <c r="G8" s="5"/>
      <c r="H8" s="5">
        <v>51840</v>
      </c>
      <c r="I8" s="5">
        <v>51840</v>
      </c>
      <c r="J8" s="7"/>
      <c r="L8" t="s">
        <v>41</v>
      </c>
      <c r="M8" t="s">
        <v>44</v>
      </c>
    </row>
    <row r="9" spans="2:15" hidden="1" x14ac:dyDescent="0.55000000000000004">
      <c r="B9" s="8"/>
      <c r="C9" s="8" t="s">
        <v>42</v>
      </c>
      <c r="D9" s="4" t="s">
        <v>37</v>
      </c>
      <c r="E9" s="5"/>
      <c r="F9" s="5"/>
      <c r="G9" s="5"/>
      <c r="H9" s="5">
        <v>134164</v>
      </c>
      <c r="I9" s="5">
        <v>134164</v>
      </c>
      <c r="J9" s="7"/>
      <c r="L9" t="s">
        <v>41</v>
      </c>
      <c r="M9" t="s">
        <v>45</v>
      </c>
    </row>
    <row r="10" spans="2:15" hidden="1" x14ac:dyDescent="0.55000000000000004">
      <c r="B10" s="8"/>
      <c r="C10" s="8" t="s">
        <v>99</v>
      </c>
      <c r="D10" s="4" t="s">
        <v>86</v>
      </c>
      <c r="E10" s="5"/>
      <c r="F10" s="5"/>
      <c r="G10" s="5"/>
      <c r="H10" s="5">
        <v>8640</v>
      </c>
      <c r="I10" s="5"/>
      <c r="J10" s="7" t="s">
        <v>89</v>
      </c>
    </row>
    <row r="11" spans="2:15" hidden="1" x14ac:dyDescent="0.55000000000000004">
      <c r="B11" s="8"/>
      <c r="C11" s="8" t="s">
        <v>39</v>
      </c>
      <c r="D11" s="4" t="s">
        <v>40</v>
      </c>
      <c r="E11" s="5"/>
      <c r="F11" s="5"/>
      <c r="G11" s="5"/>
      <c r="H11" s="5">
        <v>130070</v>
      </c>
      <c r="I11" s="5">
        <v>130070</v>
      </c>
      <c r="J11" s="7" t="s">
        <v>53</v>
      </c>
      <c r="L11" t="s">
        <v>41</v>
      </c>
    </row>
    <row r="12" spans="2:15" hidden="1" x14ac:dyDescent="0.55000000000000004">
      <c r="B12" s="8"/>
      <c r="C12" s="8" t="s">
        <v>36</v>
      </c>
      <c r="D12" s="4" t="s">
        <v>65</v>
      </c>
      <c r="E12" s="5">
        <v>322911</v>
      </c>
      <c r="F12" s="5"/>
      <c r="G12" s="5"/>
      <c r="H12" s="5"/>
      <c r="I12" s="5"/>
      <c r="J12" s="15" t="s">
        <v>54</v>
      </c>
      <c r="M12" t="s">
        <v>49</v>
      </c>
    </row>
    <row r="13" spans="2:15" hidden="1" x14ac:dyDescent="0.55000000000000004">
      <c r="B13" s="8"/>
      <c r="C13" s="8" t="s">
        <v>46</v>
      </c>
      <c r="D13" s="4" t="s">
        <v>66</v>
      </c>
      <c r="E13" s="5">
        <v>6060000</v>
      </c>
      <c r="F13" s="5"/>
      <c r="G13" s="5"/>
      <c r="H13" s="5"/>
      <c r="I13" s="5"/>
      <c r="J13" s="15" t="s">
        <v>54</v>
      </c>
      <c r="M13" t="s">
        <v>50</v>
      </c>
    </row>
    <row r="14" spans="2:15" hidden="1" x14ac:dyDescent="0.55000000000000004">
      <c r="B14" s="8"/>
      <c r="C14" s="8" t="s">
        <v>31</v>
      </c>
      <c r="D14" s="4" t="s">
        <v>37</v>
      </c>
      <c r="E14" s="5"/>
      <c r="F14" s="5"/>
      <c r="G14" s="5"/>
      <c r="H14" s="5">
        <v>5292000</v>
      </c>
      <c r="I14" s="5"/>
      <c r="J14" s="7" t="s">
        <v>52</v>
      </c>
      <c r="L14" t="s">
        <v>67</v>
      </c>
      <c r="M14" t="s">
        <v>51</v>
      </c>
      <c r="N14" t="s">
        <v>67</v>
      </c>
    </row>
    <row r="15" spans="2:15" hidden="1" x14ac:dyDescent="0.55000000000000004">
      <c r="B15" s="8"/>
      <c r="C15" s="8" t="s">
        <v>99</v>
      </c>
      <c r="D15" s="4" t="s">
        <v>37</v>
      </c>
      <c r="E15" s="5"/>
      <c r="F15" s="5"/>
      <c r="G15" s="5"/>
      <c r="H15" s="5">
        <v>19184</v>
      </c>
      <c r="I15" s="5">
        <v>90000</v>
      </c>
      <c r="J15" s="7" t="s">
        <v>60</v>
      </c>
      <c r="L15" t="s">
        <v>69</v>
      </c>
      <c r="M15" t="s">
        <v>55</v>
      </c>
      <c r="O15" t="s">
        <v>108</v>
      </c>
    </row>
    <row r="16" spans="2:15" hidden="1" x14ac:dyDescent="0.55000000000000004">
      <c r="B16" s="8"/>
      <c r="C16" s="8" t="s">
        <v>96</v>
      </c>
      <c r="D16" s="4" t="s">
        <v>86</v>
      </c>
      <c r="E16" s="5"/>
      <c r="F16" s="5"/>
      <c r="G16" s="5"/>
      <c r="H16" s="5">
        <v>6912</v>
      </c>
      <c r="I16" s="5"/>
      <c r="J16" s="7" t="s">
        <v>89</v>
      </c>
    </row>
    <row r="17" spans="2:15" hidden="1" x14ac:dyDescent="0.55000000000000004">
      <c r="B17" s="8"/>
      <c r="C17" s="8" t="s">
        <v>100</v>
      </c>
      <c r="D17" s="4" t="s">
        <v>37</v>
      </c>
      <c r="E17" s="5"/>
      <c r="F17" s="5"/>
      <c r="G17" s="5"/>
      <c r="H17" s="5">
        <v>153110</v>
      </c>
      <c r="I17" s="5">
        <v>320000</v>
      </c>
      <c r="J17" s="7" t="s">
        <v>60</v>
      </c>
      <c r="L17" t="s">
        <v>69</v>
      </c>
      <c r="M17" t="s">
        <v>56</v>
      </c>
      <c r="O17" t="s">
        <v>108</v>
      </c>
    </row>
    <row r="18" spans="2:15" hidden="1" x14ac:dyDescent="0.55000000000000004">
      <c r="B18" s="8"/>
      <c r="C18" s="8" t="s">
        <v>96</v>
      </c>
      <c r="D18" s="4" t="s">
        <v>86</v>
      </c>
      <c r="E18" s="5"/>
      <c r="F18" s="5"/>
      <c r="G18" s="5"/>
      <c r="H18" s="5">
        <v>6912</v>
      </c>
      <c r="I18" s="5"/>
      <c r="J18" s="7" t="s">
        <v>89</v>
      </c>
    </row>
    <row r="19" spans="2:15" hidden="1" x14ac:dyDescent="0.55000000000000004">
      <c r="B19" s="8"/>
      <c r="C19" s="17" t="s">
        <v>31</v>
      </c>
      <c r="D19" s="4" t="s">
        <v>37</v>
      </c>
      <c r="E19" s="5"/>
      <c r="F19" s="5"/>
      <c r="G19" s="5"/>
      <c r="H19" s="5">
        <v>53680</v>
      </c>
      <c r="I19" s="5">
        <v>150000</v>
      </c>
      <c r="J19" s="7" t="s">
        <v>59</v>
      </c>
      <c r="L19" t="s">
        <v>69</v>
      </c>
      <c r="M19" t="s">
        <v>57</v>
      </c>
    </row>
    <row r="20" spans="2:15" hidden="1" x14ac:dyDescent="0.55000000000000004">
      <c r="B20" s="8"/>
      <c r="C20" s="8" t="s">
        <v>96</v>
      </c>
      <c r="D20" s="4" t="s">
        <v>86</v>
      </c>
      <c r="E20" s="5"/>
      <c r="F20" s="5"/>
      <c r="G20" s="5"/>
      <c r="H20" s="5">
        <v>6912</v>
      </c>
      <c r="I20" s="5"/>
      <c r="J20" s="7" t="s">
        <v>89</v>
      </c>
    </row>
    <row r="21" spans="2:15" hidden="1" x14ac:dyDescent="0.55000000000000004">
      <c r="B21" s="8"/>
      <c r="C21" s="8" t="s">
        <v>61</v>
      </c>
      <c r="D21" s="4" t="s">
        <v>37</v>
      </c>
      <c r="E21" s="5"/>
      <c r="F21" s="5"/>
      <c r="G21" s="5"/>
      <c r="H21" s="5">
        <v>233280</v>
      </c>
      <c r="I21" s="5">
        <v>502000</v>
      </c>
      <c r="J21" s="7" t="s">
        <v>87</v>
      </c>
      <c r="L21" t="s">
        <v>69</v>
      </c>
      <c r="M21" t="s">
        <v>58</v>
      </c>
    </row>
    <row r="22" spans="2:15" hidden="1" x14ac:dyDescent="0.55000000000000004">
      <c r="B22" s="8" t="s">
        <v>126</v>
      </c>
      <c r="C22" s="8" t="s">
        <v>32</v>
      </c>
      <c r="D22" s="4" t="s">
        <v>74</v>
      </c>
      <c r="E22" s="5"/>
      <c r="F22" s="5"/>
      <c r="G22" s="5"/>
      <c r="H22" s="5">
        <v>14260</v>
      </c>
      <c r="I22" s="5" t="s">
        <v>84</v>
      </c>
      <c r="J22" s="7" t="s">
        <v>33</v>
      </c>
      <c r="L22" t="s">
        <v>69</v>
      </c>
    </row>
    <row r="23" spans="2:15" hidden="1" x14ac:dyDescent="0.55000000000000004">
      <c r="B23" s="8"/>
      <c r="C23" s="8" t="s">
        <v>47</v>
      </c>
      <c r="D23" s="4" t="s">
        <v>68</v>
      </c>
      <c r="E23" s="5">
        <v>1058000</v>
      </c>
      <c r="F23" s="5"/>
      <c r="G23" s="5"/>
      <c r="H23" s="5"/>
      <c r="I23" s="5"/>
      <c r="J23" s="15" t="s">
        <v>54</v>
      </c>
      <c r="M23" t="s">
        <v>70</v>
      </c>
    </row>
    <row r="24" spans="2:15" hidden="1" x14ac:dyDescent="0.55000000000000004">
      <c r="B24" s="8"/>
      <c r="C24" s="8"/>
      <c r="D24" s="4" t="s">
        <v>170</v>
      </c>
      <c r="E24" s="5"/>
      <c r="F24" s="5"/>
      <c r="G24" s="5"/>
      <c r="H24" s="5">
        <v>200000</v>
      </c>
      <c r="I24" s="5"/>
      <c r="J24" s="7"/>
      <c r="L24" t="s">
        <v>69</v>
      </c>
    </row>
    <row r="25" spans="2:15" hidden="1" x14ac:dyDescent="0.55000000000000004">
      <c r="B25" s="8"/>
      <c r="C25" s="8"/>
      <c r="D25" s="4" t="s">
        <v>85</v>
      </c>
      <c r="E25" s="5"/>
      <c r="F25" s="5"/>
      <c r="G25" s="5"/>
      <c r="H25" s="5">
        <v>172000</v>
      </c>
      <c r="I25" s="5"/>
      <c r="J25" s="7"/>
      <c r="L25" t="s">
        <v>69</v>
      </c>
    </row>
    <row r="26" spans="2:15" hidden="1" x14ac:dyDescent="0.55000000000000004">
      <c r="B26" s="8"/>
      <c r="C26" s="17" t="s">
        <v>75</v>
      </c>
      <c r="D26" s="4" t="s">
        <v>40</v>
      </c>
      <c r="E26" s="5"/>
      <c r="F26" s="5"/>
      <c r="G26" s="5"/>
      <c r="H26" s="5">
        <v>197550</v>
      </c>
      <c r="I26" s="5"/>
      <c r="J26" s="7" t="s">
        <v>53</v>
      </c>
      <c r="L26" t="s">
        <v>88</v>
      </c>
    </row>
    <row r="27" spans="2:15" hidden="1" x14ac:dyDescent="0.55000000000000004">
      <c r="B27" s="8"/>
      <c r="C27" s="8" t="s">
        <v>97</v>
      </c>
      <c r="D27" s="4" t="s">
        <v>37</v>
      </c>
      <c r="E27" s="5"/>
      <c r="F27" s="5"/>
      <c r="G27" s="5"/>
      <c r="H27" s="5">
        <v>13932</v>
      </c>
      <c r="I27" s="5"/>
      <c r="J27" s="7"/>
      <c r="L27" t="s">
        <v>88</v>
      </c>
      <c r="M27" t="s">
        <v>71</v>
      </c>
    </row>
    <row r="28" spans="2:15" hidden="1" x14ac:dyDescent="0.55000000000000004">
      <c r="B28" s="8"/>
      <c r="C28" s="8" t="s">
        <v>98</v>
      </c>
      <c r="D28" s="4" t="s">
        <v>86</v>
      </c>
      <c r="E28" s="5"/>
      <c r="F28" s="5"/>
      <c r="G28" s="5"/>
      <c r="H28" s="5">
        <v>6912</v>
      </c>
      <c r="I28" s="5"/>
      <c r="J28" s="7" t="s">
        <v>89</v>
      </c>
    </row>
    <row r="29" spans="2:15" hidden="1" x14ac:dyDescent="0.55000000000000004">
      <c r="B29" s="8"/>
      <c r="C29" s="8" t="s">
        <v>101</v>
      </c>
      <c r="D29" s="4" t="s">
        <v>37</v>
      </c>
      <c r="E29" s="5"/>
      <c r="F29" s="5"/>
      <c r="G29" s="5"/>
      <c r="H29" s="5">
        <v>17500</v>
      </c>
      <c r="I29" s="5"/>
      <c r="J29" s="7"/>
      <c r="L29" t="s">
        <v>88</v>
      </c>
      <c r="M29" t="s">
        <v>72</v>
      </c>
      <c r="O29" t="s">
        <v>108</v>
      </c>
    </row>
    <row r="30" spans="2:15" hidden="1" x14ac:dyDescent="0.55000000000000004">
      <c r="B30" s="8"/>
      <c r="C30" s="8" t="s">
        <v>98</v>
      </c>
      <c r="D30" s="4" t="s">
        <v>86</v>
      </c>
      <c r="E30" s="5"/>
      <c r="F30" s="5"/>
      <c r="G30" s="5"/>
      <c r="H30" s="5">
        <v>6912</v>
      </c>
      <c r="I30" s="5"/>
      <c r="J30" s="7" t="s">
        <v>89</v>
      </c>
    </row>
    <row r="31" spans="2:15" hidden="1" x14ac:dyDescent="0.55000000000000004">
      <c r="B31" s="8"/>
      <c r="C31" s="8" t="s">
        <v>102</v>
      </c>
      <c r="D31" s="4" t="s">
        <v>73</v>
      </c>
      <c r="E31" s="5"/>
      <c r="F31" s="5"/>
      <c r="G31" s="5"/>
      <c r="H31" s="5">
        <v>1131</v>
      </c>
      <c r="I31" s="5" t="s">
        <v>84</v>
      </c>
      <c r="J31" s="7"/>
      <c r="L31" t="s">
        <v>88</v>
      </c>
    </row>
    <row r="32" spans="2:15" hidden="1" x14ac:dyDescent="0.55000000000000004">
      <c r="B32" s="8"/>
      <c r="C32" s="8" t="s">
        <v>48</v>
      </c>
      <c r="D32" s="4" t="s">
        <v>78</v>
      </c>
      <c r="E32" s="5">
        <v>946000</v>
      </c>
      <c r="F32" s="5"/>
      <c r="G32" s="5"/>
      <c r="H32" s="5"/>
      <c r="I32" s="5"/>
      <c r="J32" s="15" t="s">
        <v>54</v>
      </c>
      <c r="M32" s="11" t="s">
        <v>79</v>
      </c>
    </row>
    <row r="33" spans="2:14" hidden="1" x14ac:dyDescent="0.55000000000000004">
      <c r="B33" s="8"/>
      <c r="C33" s="8" t="s">
        <v>80</v>
      </c>
      <c r="D33" s="4" t="s">
        <v>37</v>
      </c>
      <c r="E33" s="5"/>
      <c r="F33" s="5"/>
      <c r="G33" s="5"/>
      <c r="H33" s="5">
        <v>521982</v>
      </c>
      <c r="I33" s="5"/>
      <c r="J33" s="7"/>
      <c r="L33" t="s">
        <v>82</v>
      </c>
      <c r="M33" t="s">
        <v>76</v>
      </c>
    </row>
    <row r="34" spans="2:14" hidden="1" x14ac:dyDescent="0.55000000000000004">
      <c r="B34" s="8"/>
      <c r="C34" s="8" t="s">
        <v>98</v>
      </c>
      <c r="D34" s="4" t="s">
        <v>86</v>
      </c>
      <c r="E34" s="5"/>
      <c r="F34" s="5"/>
      <c r="G34" s="5"/>
      <c r="H34" s="5">
        <v>6912</v>
      </c>
      <c r="I34" s="5"/>
      <c r="J34" s="7" t="s">
        <v>89</v>
      </c>
    </row>
    <row r="35" spans="2:14" hidden="1" x14ac:dyDescent="0.55000000000000004">
      <c r="B35" s="8"/>
      <c r="C35" s="8"/>
      <c r="D35" s="4" t="s">
        <v>170</v>
      </c>
      <c r="E35" s="5"/>
      <c r="F35" s="5"/>
      <c r="G35" s="5"/>
      <c r="H35" s="5">
        <v>200000</v>
      </c>
      <c r="I35" s="5"/>
      <c r="J35" s="7"/>
      <c r="L35" t="s">
        <v>82</v>
      </c>
    </row>
    <row r="36" spans="2:14" hidden="1" x14ac:dyDescent="0.55000000000000004">
      <c r="B36" s="8"/>
      <c r="C36" s="8" t="s">
        <v>80</v>
      </c>
      <c r="D36" s="4" t="s">
        <v>37</v>
      </c>
      <c r="E36" s="5"/>
      <c r="F36" s="5"/>
      <c r="G36" s="5"/>
      <c r="H36" s="5">
        <v>159840</v>
      </c>
      <c r="I36" s="5" t="s">
        <v>84</v>
      </c>
      <c r="J36" s="7" t="s">
        <v>134</v>
      </c>
      <c r="L36" t="s">
        <v>109</v>
      </c>
      <c r="M36" t="s">
        <v>77</v>
      </c>
    </row>
    <row r="37" spans="2:14" hidden="1" x14ac:dyDescent="0.55000000000000004">
      <c r="B37" s="8"/>
      <c r="C37" s="8" t="s">
        <v>98</v>
      </c>
      <c r="D37" s="4" t="s">
        <v>86</v>
      </c>
      <c r="E37" s="5"/>
      <c r="F37" s="5"/>
      <c r="G37" s="5"/>
      <c r="H37" s="5">
        <v>6912</v>
      </c>
      <c r="I37" s="5"/>
      <c r="J37" s="7" t="s">
        <v>89</v>
      </c>
    </row>
    <row r="38" spans="2:14" hidden="1" x14ac:dyDescent="0.55000000000000004">
      <c r="B38" s="8"/>
      <c r="C38" s="8"/>
      <c r="D38" s="4" t="s">
        <v>73</v>
      </c>
      <c r="E38" s="5"/>
      <c r="F38" s="5"/>
      <c r="G38" s="5"/>
      <c r="H38" s="5">
        <v>0</v>
      </c>
      <c r="I38" s="5" t="s">
        <v>84</v>
      </c>
      <c r="J38" s="7"/>
      <c r="L38" t="s">
        <v>109</v>
      </c>
    </row>
    <row r="39" spans="2:14" hidden="1" x14ac:dyDescent="0.55000000000000004">
      <c r="B39" s="8"/>
      <c r="C39" s="8" t="s">
        <v>161</v>
      </c>
      <c r="D39" s="4" t="s">
        <v>90</v>
      </c>
      <c r="E39" s="5"/>
      <c r="F39" s="5"/>
      <c r="G39" s="5"/>
      <c r="H39" s="5">
        <v>144320</v>
      </c>
      <c r="I39" s="5"/>
      <c r="J39" s="7" t="s">
        <v>53</v>
      </c>
      <c r="L39" t="s">
        <v>109</v>
      </c>
      <c r="M39" s="10"/>
      <c r="N39" s="11"/>
    </row>
    <row r="40" spans="2:14" hidden="1" x14ac:dyDescent="0.55000000000000004">
      <c r="B40" s="8"/>
      <c r="C40" s="8" t="s">
        <v>110</v>
      </c>
      <c r="D40" s="4" t="s">
        <v>81</v>
      </c>
      <c r="E40" s="5">
        <v>1175000</v>
      </c>
      <c r="F40" s="5"/>
      <c r="G40" s="5"/>
      <c r="H40" s="5"/>
      <c r="I40" s="5"/>
      <c r="J40" s="18" t="s">
        <v>111</v>
      </c>
      <c r="N40" t="s">
        <v>112</v>
      </c>
    </row>
    <row r="41" spans="2:14" hidden="1" x14ac:dyDescent="0.55000000000000004">
      <c r="B41" s="8"/>
      <c r="C41" s="8" t="s">
        <v>130</v>
      </c>
      <c r="D41" s="4" t="s">
        <v>37</v>
      </c>
      <c r="E41" s="5"/>
      <c r="F41" s="5"/>
      <c r="G41" s="5"/>
      <c r="H41" s="5">
        <v>384480</v>
      </c>
      <c r="I41" s="5"/>
      <c r="J41" s="18" t="s">
        <v>135</v>
      </c>
      <c r="L41" t="s">
        <v>88</v>
      </c>
      <c r="M41" s="19" t="s">
        <v>94</v>
      </c>
    </row>
    <row r="42" spans="2:14" hidden="1" x14ac:dyDescent="0.55000000000000004">
      <c r="B42" s="8"/>
      <c r="C42" s="8"/>
      <c r="D42" s="4" t="s">
        <v>113</v>
      </c>
      <c r="E42" s="5">
        <v>540000</v>
      </c>
      <c r="F42" s="5"/>
      <c r="G42" s="5"/>
      <c r="H42" s="5"/>
      <c r="I42" s="5"/>
      <c r="J42" s="18" t="s">
        <v>114</v>
      </c>
    </row>
    <row r="43" spans="2:14" hidden="1" x14ac:dyDescent="0.55000000000000004">
      <c r="B43" s="8"/>
      <c r="C43" s="8"/>
      <c r="D43" s="4" t="s">
        <v>171</v>
      </c>
      <c r="E43" s="5"/>
      <c r="F43" s="5"/>
      <c r="G43" s="5"/>
      <c r="H43" s="5">
        <v>200000</v>
      </c>
      <c r="I43" s="5"/>
      <c r="J43" s="7"/>
      <c r="L43" t="s">
        <v>93</v>
      </c>
      <c r="N43" s="12"/>
    </row>
    <row r="44" spans="2:14" hidden="1" x14ac:dyDescent="0.55000000000000004">
      <c r="B44" s="8"/>
      <c r="C44" s="8" t="s">
        <v>131</v>
      </c>
      <c r="D44" s="4" t="s">
        <v>115</v>
      </c>
      <c r="E44" s="5"/>
      <c r="F44" s="5"/>
      <c r="G44" s="5"/>
      <c r="H44" s="5">
        <v>104920</v>
      </c>
      <c r="I44" s="5"/>
      <c r="J44" s="7" t="s">
        <v>53</v>
      </c>
      <c r="L44" t="s">
        <v>95</v>
      </c>
      <c r="M44" t="s">
        <v>116</v>
      </c>
      <c r="N44" s="12"/>
    </row>
    <row r="45" spans="2:14" hidden="1" x14ac:dyDescent="0.55000000000000004">
      <c r="B45" s="8" t="s">
        <v>128</v>
      </c>
      <c r="C45" s="8" t="s">
        <v>83</v>
      </c>
      <c r="D45" s="4" t="s">
        <v>74</v>
      </c>
      <c r="E45" s="5"/>
      <c r="F45" s="5"/>
      <c r="G45" s="5"/>
      <c r="H45" s="5">
        <v>12700</v>
      </c>
      <c r="I45" s="5"/>
      <c r="J45" s="7" t="s">
        <v>127</v>
      </c>
      <c r="L45" t="s">
        <v>117</v>
      </c>
      <c r="M45" t="s">
        <v>118</v>
      </c>
      <c r="N45" s="12"/>
    </row>
    <row r="46" spans="2:14" hidden="1" x14ac:dyDescent="0.55000000000000004">
      <c r="B46" s="8"/>
      <c r="C46" s="8"/>
      <c r="D46" s="4" t="s">
        <v>171</v>
      </c>
      <c r="E46" s="5"/>
      <c r="F46" s="5"/>
      <c r="G46" s="5"/>
      <c r="H46" s="5">
        <v>200000</v>
      </c>
      <c r="I46" s="5"/>
      <c r="J46" s="7"/>
      <c r="L46" t="s">
        <v>117</v>
      </c>
      <c r="N46" s="11"/>
    </row>
    <row r="47" spans="2:14" hidden="1" x14ac:dyDescent="0.55000000000000004">
      <c r="B47" s="8"/>
      <c r="C47" s="8"/>
      <c r="D47" s="4" t="s">
        <v>85</v>
      </c>
      <c r="E47" s="5"/>
      <c r="F47" s="5"/>
      <c r="G47" s="5"/>
      <c r="H47" s="5">
        <v>170000</v>
      </c>
      <c r="I47" s="5"/>
      <c r="J47" s="7"/>
      <c r="L47" t="s">
        <v>119</v>
      </c>
    </row>
    <row r="48" spans="2:14" hidden="1" x14ac:dyDescent="0.55000000000000004">
      <c r="B48" s="8"/>
      <c r="C48" s="8" t="s">
        <v>129</v>
      </c>
      <c r="D48" s="4" t="s">
        <v>120</v>
      </c>
      <c r="E48" s="5"/>
      <c r="F48" s="5"/>
      <c r="G48" s="5"/>
      <c r="H48" s="5">
        <v>323460</v>
      </c>
      <c r="I48" s="5"/>
      <c r="J48" s="7" t="s">
        <v>133</v>
      </c>
      <c r="L48" t="s">
        <v>117</v>
      </c>
      <c r="M48" t="s">
        <v>121</v>
      </c>
    </row>
    <row r="49" spans="2:15" hidden="1" x14ac:dyDescent="0.55000000000000004">
      <c r="B49" s="8"/>
      <c r="C49" s="8" t="s">
        <v>129</v>
      </c>
      <c r="D49" s="4" t="s">
        <v>120</v>
      </c>
      <c r="E49" s="5"/>
      <c r="F49" s="5"/>
      <c r="G49" s="5"/>
      <c r="H49" s="5">
        <v>304560</v>
      </c>
      <c r="I49" s="5"/>
      <c r="J49" s="7" t="s">
        <v>132</v>
      </c>
      <c r="L49" t="s">
        <v>117</v>
      </c>
      <c r="M49" t="s">
        <v>122</v>
      </c>
    </row>
    <row r="50" spans="2:15" hidden="1" x14ac:dyDescent="0.55000000000000004">
      <c r="B50" s="8"/>
      <c r="C50" s="8" t="s">
        <v>131</v>
      </c>
      <c r="D50" s="4" t="s">
        <v>40</v>
      </c>
      <c r="E50" s="5"/>
      <c r="F50" s="5"/>
      <c r="G50" s="5"/>
      <c r="H50" s="5">
        <v>104920</v>
      </c>
      <c r="I50" s="5"/>
      <c r="J50" s="7" t="s">
        <v>53</v>
      </c>
    </row>
    <row r="51" spans="2:15" hidden="1" x14ac:dyDescent="0.55000000000000004">
      <c r="B51" s="8"/>
      <c r="C51" s="8"/>
      <c r="D51" s="4" t="s">
        <v>91</v>
      </c>
      <c r="E51" s="5">
        <v>1125000</v>
      </c>
      <c r="F51" s="5"/>
      <c r="G51" s="5"/>
      <c r="H51" s="5"/>
      <c r="I51" s="5"/>
      <c r="J51" s="18" t="s">
        <v>123</v>
      </c>
    </row>
    <row r="52" spans="2:15" hidden="1" x14ac:dyDescent="0.55000000000000004">
      <c r="B52" s="8"/>
      <c r="C52" s="8" t="s">
        <v>125</v>
      </c>
      <c r="D52" s="4" t="s">
        <v>86</v>
      </c>
      <c r="E52" s="5"/>
      <c r="F52" s="5"/>
      <c r="G52" s="5"/>
      <c r="H52" s="5">
        <v>20784</v>
      </c>
      <c r="I52" s="5"/>
      <c r="J52" s="7" t="s">
        <v>89</v>
      </c>
    </row>
    <row r="53" spans="2:15" hidden="1" x14ac:dyDescent="0.55000000000000004">
      <c r="B53" s="8"/>
      <c r="C53" s="8"/>
      <c r="D53" s="4" t="s">
        <v>120</v>
      </c>
      <c r="E53" s="5"/>
      <c r="F53" s="5"/>
      <c r="G53" s="5"/>
      <c r="H53" s="5">
        <v>273132</v>
      </c>
      <c r="I53" s="5"/>
      <c r="J53" s="18"/>
      <c r="L53" t="s">
        <v>137</v>
      </c>
      <c r="M53" t="s">
        <v>136</v>
      </c>
    </row>
    <row r="54" spans="2:15" hidden="1" x14ac:dyDescent="0.55000000000000004">
      <c r="B54" s="8"/>
      <c r="C54" s="8"/>
      <c r="D54" s="4" t="s">
        <v>120</v>
      </c>
      <c r="E54" s="5"/>
      <c r="F54" s="5"/>
      <c r="G54" s="5"/>
      <c r="H54" s="5">
        <v>168240</v>
      </c>
      <c r="I54" s="5"/>
      <c r="J54" s="18"/>
      <c r="L54" t="s">
        <v>137</v>
      </c>
      <c r="M54" t="s">
        <v>138</v>
      </c>
    </row>
    <row r="55" spans="2:15" hidden="1" x14ac:dyDescent="0.55000000000000004">
      <c r="B55" s="8"/>
      <c r="C55" s="8"/>
      <c r="D55" s="4" t="s">
        <v>120</v>
      </c>
      <c r="E55" s="5"/>
      <c r="F55" s="5"/>
      <c r="G55" s="5"/>
      <c r="H55" s="5">
        <v>6839</v>
      </c>
      <c r="I55" s="5"/>
      <c r="J55" s="18"/>
      <c r="L55" t="s">
        <v>137</v>
      </c>
      <c r="M55" t="s">
        <v>140</v>
      </c>
    </row>
    <row r="56" spans="2:15" hidden="1" x14ac:dyDescent="0.55000000000000004">
      <c r="B56" s="8"/>
      <c r="C56" s="8"/>
      <c r="D56" s="4" t="s">
        <v>141</v>
      </c>
      <c r="E56" s="5"/>
      <c r="F56" s="5"/>
      <c r="G56" s="5"/>
      <c r="H56" s="5">
        <v>120000</v>
      </c>
      <c r="I56" s="5"/>
      <c r="J56" s="7" t="s">
        <v>53</v>
      </c>
      <c r="L56" t="s">
        <v>147</v>
      </c>
    </row>
    <row r="57" spans="2:15" hidden="1" x14ac:dyDescent="0.55000000000000004">
      <c r="B57" s="8"/>
      <c r="C57" s="8"/>
      <c r="D57" s="4" t="s">
        <v>86</v>
      </c>
      <c r="E57" s="5"/>
      <c r="F57" s="5"/>
      <c r="G57" s="5"/>
      <c r="H57" s="5">
        <v>20784</v>
      </c>
      <c r="I57" s="5"/>
      <c r="J57" s="7" t="s">
        <v>89</v>
      </c>
    </row>
    <row r="58" spans="2:15" hidden="1" x14ac:dyDescent="0.55000000000000004">
      <c r="B58" s="8"/>
      <c r="C58" s="8"/>
      <c r="D58" s="4" t="s">
        <v>142</v>
      </c>
      <c r="E58" s="5">
        <v>665000</v>
      </c>
      <c r="F58" s="5"/>
      <c r="G58" s="5"/>
      <c r="H58" s="5"/>
      <c r="I58" s="5"/>
      <c r="J58" s="18"/>
      <c r="N58" t="s">
        <v>173</v>
      </c>
      <c r="O58" s="1">
        <v>120000</v>
      </c>
    </row>
    <row r="59" spans="2:15" hidden="1" x14ac:dyDescent="0.55000000000000004">
      <c r="B59" s="8"/>
      <c r="C59" s="8"/>
      <c r="D59" s="4" t="s">
        <v>120</v>
      </c>
      <c r="E59" s="5"/>
      <c r="F59" s="5"/>
      <c r="G59" s="5"/>
      <c r="H59" s="5">
        <v>131670</v>
      </c>
      <c r="I59" s="5"/>
      <c r="J59" s="18"/>
      <c r="L59" t="s">
        <v>156</v>
      </c>
      <c r="M59" t="s">
        <v>139</v>
      </c>
    </row>
    <row r="60" spans="2:15" hidden="1" x14ac:dyDescent="0.55000000000000004">
      <c r="B60" s="8"/>
      <c r="C60" s="8"/>
      <c r="D60" s="4" t="s">
        <v>145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175</v>
      </c>
      <c r="O61" s="1"/>
    </row>
    <row r="62" spans="2:15" hidden="1" x14ac:dyDescent="0.55000000000000004">
      <c r="B62" s="8"/>
      <c r="C62" s="8"/>
      <c r="D62" s="4" t="s">
        <v>169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148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213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433</v>
      </c>
      <c r="AB66" t="s">
        <v>434</v>
      </c>
      <c r="AC66" t="s">
        <v>431</v>
      </c>
    </row>
    <row r="67" spans="2:29" x14ac:dyDescent="0.55000000000000004">
      <c r="B67" s="8" t="s">
        <v>351</v>
      </c>
      <c r="C67" s="8" t="s">
        <v>226</v>
      </c>
      <c r="D67" s="4" t="s">
        <v>214</v>
      </c>
      <c r="E67" s="5"/>
      <c r="F67" s="5"/>
      <c r="G67" s="5" t="s">
        <v>431</v>
      </c>
      <c r="H67" s="5">
        <v>32400</v>
      </c>
      <c r="I67" s="5"/>
      <c r="J67" t="s">
        <v>215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352</v>
      </c>
      <c r="C68" s="8" t="s">
        <v>225</v>
      </c>
      <c r="D68" s="4" t="s">
        <v>224</v>
      </c>
      <c r="E68" s="5"/>
      <c r="F68" s="5"/>
      <c r="G68" s="5" t="s">
        <v>431</v>
      </c>
      <c r="H68" s="5">
        <v>50000</v>
      </c>
      <c r="I68" s="5"/>
      <c r="J68" s="18" t="s">
        <v>343</v>
      </c>
      <c r="L68" t="s">
        <v>167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353</v>
      </c>
      <c r="C69" s="8" t="s">
        <v>217</v>
      </c>
      <c r="D69" s="4" t="s">
        <v>146</v>
      </c>
      <c r="E69" s="5"/>
      <c r="F69" s="5"/>
      <c r="G69" s="5" t="s">
        <v>431</v>
      </c>
      <c r="H69" s="5">
        <v>6879600</v>
      </c>
      <c r="I69" s="5"/>
      <c r="J69" s="18" t="s">
        <v>343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354</v>
      </c>
      <c r="C70" s="8" t="s">
        <v>217</v>
      </c>
      <c r="D70" s="4" t="s">
        <v>150</v>
      </c>
      <c r="E70" s="20">
        <v>7898138</v>
      </c>
      <c r="F70" s="5"/>
      <c r="G70" s="5"/>
      <c r="H70" s="5"/>
      <c r="I70" s="5"/>
      <c r="J70" s="18"/>
      <c r="M70" t="s">
        <v>174</v>
      </c>
      <c r="P70" t="s">
        <v>153</v>
      </c>
      <c r="Q70" t="s">
        <v>154</v>
      </c>
      <c r="R70" t="s">
        <v>155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355</v>
      </c>
      <c r="C71" s="8" t="s">
        <v>223</v>
      </c>
      <c r="D71" s="4" t="s">
        <v>222</v>
      </c>
      <c r="E71" s="5"/>
      <c r="F71" s="5"/>
      <c r="G71" s="5" t="s">
        <v>431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356</v>
      </c>
      <c r="C72" s="8"/>
      <c r="D72" s="4" t="s">
        <v>179</v>
      </c>
      <c r="E72" s="5"/>
      <c r="F72" s="5"/>
      <c r="G72" s="5" t="s">
        <v>432</v>
      </c>
      <c r="H72" s="5">
        <v>200000</v>
      </c>
      <c r="I72" s="5"/>
      <c r="J72" s="5"/>
      <c r="L72" t="s">
        <v>166</v>
      </c>
      <c r="N72" t="s">
        <v>152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357</v>
      </c>
      <c r="C73" s="8"/>
      <c r="D73" s="4" t="s">
        <v>179</v>
      </c>
      <c r="E73" s="5"/>
      <c r="F73" s="5"/>
      <c r="G73" s="5" t="s">
        <v>432</v>
      </c>
      <c r="H73" s="5">
        <v>200000</v>
      </c>
      <c r="I73" s="5"/>
      <c r="J73" s="5"/>
      <c r="L73" t="s">
        <v>166</v>
      </c>
      <c r="N73" t="s">
        <v>151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358</v>
      </c>
      <c r="C74" s="8"/>
      <c r="D74" s="4" t="s">
        <v>180</v>
      </c>
      <c r="E74" s="5"/>
      <c r="F74" s="5"/>
      <c r="G74" s="5" t="s">
        <v>432</v>
      </c>
      <c r="H74" s="5">
        <v>170000</v>
      </c>
      <c r="I74" s="5"/>
      <c r="J74" s="18"/>
      <c r="L74" t="s">
        <v>156</v>
      </c>
      <c r="N74" t="s">
        <v>157</v>
      </c>
      <c r="P74">
        <v>80</v>
      </c>
      <c r="R74">
        <v>100</v>
      </c>
      <c r="S74" t="s">
        <v>159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359</v>
      </c>
      <c r="C75" s="8"/>
      <c r="D75" s="4"/>
      <c r="E75" s="5"/>
      <c r="F75" s="5"/>
      <c r="G75" s="5"/>
      <c r="H75" s="5"/>
      <c r="I75" s="5"/>
      <c r="J75" s="18"/>
      <c r="N75" t="s">
        <v>158</v>
      </c>
      <c r="P75">
        <v>350</v>
      </c>
      <c r="Q75">
        <v>25</v>
      </c>
      <c r="R75">
        <v>400</v>
      </c>
      <c r="S75" t="s">
        <v>160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360</v>
      </c>
      <c r="C76" s="8" t="s">
        <v>216</v>
      </c>
      <c r="D76" s="4" t="s">
        <v>332</v>
      </c>
      <c r="E76" s="5"/>
      <c r="F76" s="5"/>
      <c r="G76" s="5" t="s">
        <v>431</v>
      </c>
      <c r="H76" s="5">
        <v>539721</v>
      </c>
      <c r="I76" s="5"/>
      <c r="J76" s="5">
        <v>485800</v>
      </c>
      <c r="L76" t="s">
        <v>166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361</v>
      </c>
      <c r="C77" s="8" t="s">
        <v>227</v>
      </c>
      <c r="D77" s="4" t="s">
        <v>178</v>
      </c>
      <c r="E77" s="5"/>
      <c r="F77" s="5"/>
      <c r="G77" s="5" t="s">
        <v>431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362</v>
      </c>
      <c r="C78" s="8" t="s">
        <v>217</v>
      </c>
      <c r="D78" s="4" t="s">
        <v>163</v>
      </c>
      <c r="E78" s="20">
        <v>1688806</v>
      </c>
      <c r="F78" s="5"/>
      <c r="G78" s="5"/>
      <c r="H78" s="5"/>
      <c r="I78" s="5"/>
      <c r="J78" s="18"/>
      <c r="N78" t="s">
        <v>172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363</v>
      </c>
      <c r="C79" s="8" t="s">
        <v>217</v>
      </c>
      <c r="D79" s="4" t="s">
        <v>164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364</v>
      </c>
      <c r="C80" s="8" t="s">
        <v>217</v>
      </c>
      <c r="D80" s="4" t="s">
        <v>168</v>
      </c>
      <c r="E80" s="5"/>
      <c r="F80" s="5"/>
      <c r="G80" s="5" t="s">
        <v>431</v>
      </c>
      <c r="H80" s="5">
        <v>240000</v>
      </c>
      <c r="I80" s="5"/>
      <c r="J80" s="5" t="s">
        <v>333</v>
      </c>
      <c r="L80" t="s">
        <v>165</v>
      </c>
      <c r="M80" t="s">
        <v>152</v>
      </c>
      <c r="N80" t="s">
        <v>162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365</v>
      </c>
      <c r="C81" s="8" t="s">
        <v>217</v>
      </c>
      <c r="D81" s="4" t="s">
        <v>168</v>
      </c>
      <c r="E81" s="5"/>
      <c r="F81" s="5"/>
      <c r="G81" s="5" t="s">
        <v>431</v>
      </c>
      <c r="H81" s="5">
        <v>30000</v>
      </c>
      <c r="I81" s="5"/>
      <c r="J81" s="5" t="s">
        <v>333</v>
      </c>
      <c r="L81" t="s">
        <v>165</v>
      </c>
      <c r="M81" t="s">
        <v>151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366</v>
      </c>
      <c r="C82" s="8" t="s">
        <v>221</v>
      </c>
      <c r="D82" s="4" t="s">
        <v>176</v>
      </c>
      <c r="E82" s="5"/>
      <c r="F82" s="5"/>
      <c r="G82" s="5" t="s">
        <v>431</v>
      </c>
      <c r="H82" s="5">
        <v>176040</v>
      </c>
      <c r="I82" s="5"/>
      <c r="J82" s="5" t="s">
        <v>335</v>
      </c>
      <c r="L82" t="s">
        <v>218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367</v>
      </c>
      <c r="C83" s="8" t="s">
        <v>220</v>
      </c>
      <c r="D83" s="4" t="s">
        <v>177</v>
      </c>
      <c r="E83" s="5"/>
      <c r="F83" s="5"/>
      <c r="G83" s="5" t="s">
        <v>431</v>
      </c>
      <c r="H83" s="5">
        <v>180700</v>
      </c>
      <c r="I83" s="5"/>
      <c r="J83" s="18" t="s">
        <v>334</v>
      </c>
      <c r="L83" t="s">
        <v>219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368</v>
      </c>
      <c r="C84" s="8" t="s">
        <v>221</v>
      </c>
      <c r="D84" s="4" t="s">
        <v>214</v>
      </c>
      <c r="E84" s="5"/>
      <c r="F84" s="5"/>
      <c r="G84" s="5" t="s">
        <v>431</v>
      </c>
      <c r="H84" s="5">
        <v>20736</v>
      </c>
      <c r="I84" s="5"/>
      <c r="J84" s="18" t="s">
        <v>336</v>
      </c>
      <c r="L84" t="s">
        <v>228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369</v>
      </c>
      <c r="C85" s="8"/>
      <c r="D85" s="4" t="s">
        <v>229</v>
      </c>
      <c r="E85" s="5"/>
      <c r="F85" s="5"/>
      <c r="G85" s="5" t="s">
        <v>433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370</v>
      </c>
      <c r="C86" s="8"/>
      <c r="D86" s="4" t="s">
        <v>229</v>
      </c>
      <c r="E86" s="5"/>
      <c r="F86" s="5"/>
      <c r="G86" s="5" t="s">
        <v>433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371</v>
      </c>
      <c r="C87" s="8"/>
      <c r="D87" s="4" t="s">
        <v>230</v>
      </c>
      <c r="E87" s="5"/>
      <c r="F87" s="5"/>
      <c r="G87" s="5" t="s">
        <v>433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372</v>
      </c>
      <c r="C88" s="8"/>
      <c r="D88" s="4" t="s">
        <v>177</v>
      </c>
      <c r="E88" s="5"/>
      <c r="F88" s="5"/>
      <c r="G88" s="5" t="s">
        <v>431</v>
      </c>
      <c r="H88" s="5">
        <v>283222</v>
      </c>
      <c r="I88" s="5"/>
      <c r="J88" s="18" t="s">
        <v>334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373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374</v>
      </c>
      <c r="C90" s="8" t="s">
        <v>245</v>
      </c>
      <c r="D90" s="4" t="s">
        <v>246</v>
      </c>
      <c r="E90" s="5"/>
      <c r="F90" s="5"/>
      <c r="G90" s="5" t="s">
        <v>434</v>
      </c>
      <c r="H90" s="5">
        <v>94381</v>
      </c>
      <c r="I90" s="5"/>
      <c r="J90" s="18"/>
      <c r="L90" t="s">
        <v>260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375</v>
      </c>
      <c r="C91" s="8" t="s">
        <v>245</v>
      </c>
      <c r="D91" s="4" t="s">
        <v>247</v>
      </c>
      <c r="E91" s="5"/>
      <c r="F91" s="5"/>
      <c r="G91" s="5" t="s">
        <v>434</v>
      </c>
      <c r="H91" s="5">
        <v>66744</v>
      </c>
      <c r="I91" s="5"/>
      <c r="J91" s="18"/>
      <c r="L91" t="s">
        <v>260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376</v>
      </c>
      <c r="C92" s="8" t="s">
        <v>574</v>
      </c>
      <c r="D92" s="4" t="s">
        <v>258</v>
      </c>
      <c r="E92" s="5"/>
      <c r="F92" s="5"/>
      <c r="G92" s="5" t="s">
        <v>431</v>
      </c>
      <c r="H92" s="5">
        <v>87440</v>
      </c>
      <c r="I92" s="5"/>
      <c r="J92" s="18"/>
      <c r="L92" t="s">
        <v>260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377</v>
      </c>
      <c r="C93" s="8" t="s">
        <v>575</v>
      </c>
      <c r="D93" s="4" t="s">
        <v>262</v>
      </c>
      <c r="E93" s="5"/>
      <c r="F93" s="5"/>
      <c r="G93" s="5" t="s">
        <v>431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378</v>
      </c>
      <c r="C94" s="8" t="s">
        <v>576</v>
      </c>
      <c r="D94" s="4" t="s">
        <v>261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379</v>
      </c>
      <c r="C95" s="8" t="s">
        <v>578</v>
      </c>
      <c r="D95" s="4" t="s">
        <v>248</v>
      </c>
      <c r="E95" s="5"/>
      <c r="F95" s="5"/>
      <c r="G95" s="5" t="s">
        <v>433</v>
      </c>
      <c r="H95" s="5">
        <v>200000</v>
      </c>
      <c r="I95" s="5"/>
      <c r="J95" s="18"/>
      <c r="L95" t="s">
        <v>260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380</v>
      </c>
      <c r="C96" s="8" t="s">
        <v>578</v>
      </c>
      <c r="D96" s="4" t="s">
        <v>248</v>
      </c>
      <c r="E96" s="5"/>
      <c r="F96" s="5"/>
      <c r="G96" s="5" t="s">
        <v>433</v>
      </c>
      <c r="H96" s="5">
        <v>200000</v>
      </c>
      <c r="I96" s="5"/>
      <c r="J96" s="18"/>
      <c r="L96" t="s">
        <v>260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381</v>
      </c>
      <c r="C97" s="8" t="s">
        <v>578</v>
      </c>
      <c r="D97" s="4" t="s">
        <v>249</v>
      </c>
      <c r="E97" s="5"/>
      <c r="F97" s="5"/>
      <c r="G97" s="5" t="s">
        <v>433</v>
      </c>
      <c r="H97" s="5">
        <v>170000</v>
      </c>
      <c r="I97" s="5"/>
      <c r="J97" s="18"/>
      <c r="L97" t="s">
        <v>260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382</v>
      </c>
      <c r="C98" s="8"/>
      <c r="D98" s="4"/>
      <c r="E98" s="5"/>
      <c r="F98" s="5"/>
      <c r="G98" s="5"/>
      <c r="H98" s="5"/>
      <c r="I98" s="5"/>
      <c r="J98" s="18"/>
      <c r="O98" t="s">
        <v>250</v>
      </c>
      <c r="P98" t="s">
        <v>251</v>
      </c>
      <c r="Q98" t="s">
        <v>252</v>
      </c>
      <c r="R98" t="s">
        <v>253</v>
      </c>
      <c r="S98" t="s">
        <v>254</v>
      </c>
      <c r="T98" t="s">
        <v>255</v>
      </c>
      <c r="U98" t="s">
        <v>256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383</v>
      </c>
      <c r="C99" s="8" t="s">
        <v>576</v>
      </c>
      <c r="D99" s="4" t="s">
        <v>290</v>
      </c>
      <c r="E99" s="32">
        <v>4528640</v>
      </c>
      <c r="F99" s="5"/>
      <c r="G99" s="5"/>
      <c r="H99" s="5"/>
      <c r="I99" s="5"/>
      <c r="J99" s="18" t="s">
        <v>428</v>
      </c>
      <c r="L99" t="s">
        <v>301</v>
      </c>
      <c r="M99" t="s">
        <v>231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277</v>
      </c>
      <c r="W99" t="s">
        <v>282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384</v>
      </c>
      <c r="C100" s="8" t="s">
        <v>562</v>
      </c>
      <c r="D100" s="4" t="s">
        <v>37</v>
      </c>
      <c r="E100" s="5"/>
      <c r="F100" s="5"/>
      <c r="G100" s="5" t="s">
        <v>431</v>
      </c>
      <c r="H100" s="5">
        <v>2208600</v>
      </c>
      <c r="I100" s="5"/>
      <c r="J100" s="18"/>
      <c r="L100" t="s">
        <v>289</v>
      </c>
      <c r="M100" s="42" t="s">
        <v>259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278</v>
      </c>
      <c r="W100" t="s">
        <v>282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385</v>
      </c>
      <c r="C101" s="8"/>
      <c r="D101" s="4" t="s">
        <v>258</v>
      </c>
      <c r="E101" s="5"/>
      <c r="F101" s="5"/>
      <c r="G101" s="5" t="s">
        <v>431</v>
      </c>
      <c r="H101" s="5">
        <v>216290</v>
      </c>
      <c r="I101" s="5"/>
      <c r="J101" s="18" t="s">
        <v>649</v>
      </c>
      <c r="L101" t="s">
        <v>424</v>
      </c>
      <c r="M101" s="42" t="s">
        <v>263</v>
      </c>
      <c r="N101" t="s">
        <v>291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277</v>
      </c>
      <c r="W101" t="s">
        <v>281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386</v>
      </c>
      <c r="C102" s="8" t="s">
        <v>579</v>
      </c>
      <c r="D102" s="4" t="s">
        <v>262</v>
      </c>
      <c r="E102" s="5"/>
      <c r="F102" s="5"/>
      <c r="G102" s="5" t="s">
        <v>431</v>
      </c>
      <c r="H102" s="5">
        <v>11232</v>
      </c>
      <c r="I102" s="5"/>
      <c r="J102" s="18"/>
      <c r="L102" s="22" t="s">
        <v>302</v>
      </c>
      <c r="M102" s="42" t="s">
        <v>264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277</v>
      </c>
      <c r="W102" t="s">
        <v>280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387</v>
      </c>
      <c r="C103" s="8" t="s">
        <v>808</v>
      </c>
      <c r="D103" s="4" t="s">
        <v>293</v>
      </c>
      <c r="E103" s="5">
        <v>790000</v>
      </c>
      <c r="F103" s="5"/>
      <c r="G103" s="5"/>
      <c r="H103" s="5"/>
      <c r="I103" s="5"/>
      <c r="J103" s="18"/>
      <c r="L103" t="s">
        <v>301</v>
      </c>
      <c r="M103" s="42" t="s">
        <v>265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285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388</v>
      </c>
      <c r="C104" s="39" t="s">
        <v>580</v>
      </c>
      <c r="D104" s="4" t="s">
        <v>267</v>
      </c>
      <c r="E104" s="5"/>
      <c r="F104" s="5"/>
      <c r="G104" s="5" t="s">
        <v>431</v>
      </c>
      <c r="H104" s="5">
        <v>432000</v>
      </c>
      <c r="I104" s="5"/>
      <c r="J104" s="18"/>
      <c r="L104" t="s">
        <v>292</v>
      </c>
      <c r="M104" s="42" t="s">
        <v>266</v>
      </c>
      <c r="N104" t="s">
        <v>291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285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389</v>
      </c>
      <c r="C105" s="8" t="s">
        <v>581</v>
      </c>
      <c r="D105" s="4" t="s">
        <v>294</v>
      </c>
      <c r="E105" s="5"/>
      <c r="F105" s="5"/>
      <c r="G105" s="5"/>
      <c r="H105" s="5">
        <v>2150</v>
      </c>
      <c r="I105" s="5"/>
      <c r="J105" s="18"/>
      <c r="L105" t="s">
        <v>302</v>
      </c>
      <c r="M105" s="42" t="s">
        <v>279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285</v>
      </c>
      <c r="W105" t="s">
        <v>283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390</v>
      </c>
      <c r="C106" s="8"/>
      <c r="D106" s="4" t="s">
        <v>338</v>
      </c>
      <c r="E106" s="5"/>
      <c r="F106" s="5"/>
      <c r="G106" s="5" t="s">
        <v>434</v>
      </c>
      <c r="H106" s="5">
        <v>442340</v>
      </c>
      <c r="I106" s="5"/>
      <c r="J106" s="18"/>
      <c r="L106" t="s">
        <v>425</v>
      </c>
      <c r="M106" s="42" t="s">
        <v>337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391</v>
      </c>
      <c r="C107" s="8" t="s">
        <v>580</v>
      </c>
      <c r="D107" s="4" t="s">
        <v>435</v>
      </c>
      <c r="E107" s="5"/>
      <c r="F107" s="5"/>
      <c r="G107" s="5" t="s">
        <v>431</v>
      </c>
      <c r="H107" s="5">
        <v>254150</v>
      </c>
      <c r="I107" s="5"/>
      <c r="J107" s="18"/>
      <c r="L107" s="47" t="s">
        <v>424</v>
      </c>
      <c r="M107" s="47" t="s">
        <v>284</v>
      </c>
      <c r="N107">
        <v>687</v>
      </c>
      <c r="O107" s="22">
        <v>730</v>
      </c>
      <c r="Q107">
        <v>15</v>
      </c>
      <c r="R107">
        <v>10</v>
      </c>
      <c r="S107">
        <f t="shared" si="4"/>
        <v>755</v>
      </c>
      <c r="T107">
        <v>820</v>
      </c>
      <c r="U107">
        <f t="shared" si="5"/>
        <v>65</v>
      </c>
      <c r="V107" t="s">
        <v>286</v>
      </c>
      <c r="W107" t="s">
        <v>288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2" t="s">
        <v>301</v>
      </c>
      <c r="M108" s="48" t="s">
        <v>287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286</v>
      </c>
      <c r="W108" t="s">
        <v>288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392</v>
      </c>
      <c r="C109" s="8"/>
      <c r="D109" s="4" t="s">
        <v>248</v>
      </c>
      <c r="E109" s="5"/>
      <c r="F109" s="5"/>
      <c r="G109" s="5"/>
      <c r="H109" s="5">
        <v>200000</v>
      </c>
      <c r="I109" s="5"/>
      <c r="J109" s="18"/>
      <c r="L109" t="s">
        <v>302</v>
      </c>
      <c r="M109" t="s">
        <v>295</v>
      </c>
      <c r="N109" t="s">
        <v>305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393</v>
      </c>
      <c r="C110" s="8"/>
      <c r="D110" s="4" t="s">
        <v>249</v>
      </c>
      <c r="E110" s="5"/>
      <c r="F110" s="5"/>
      <c r="G110" s="5"/>
      <c r="H110" s="5">
        <v>170000</v>
      </c>
      <c r="I110" s="5"/>
      <c r="J110" s="18"/>
      <c r="L110" s="22" t="s">
        <v>301</v>
      </c>
      <c r="M110" t="s">
        <v>298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394</v>
      </c>
      <c r="C111" s="8"/>
      <c r="D111" s="4"/>
      <c r="E111" s="5"/>
      <c r="F111" s="5"/>
      <c r="G111" s="5"/>
      <c r="H111" s="5"/>
      <c r="I111" s="5"/>
      <c r="J111" s="18"/>
      <c r="L111" t="s">
        <v>301</v>
      </c>
      <c r="M111" t="s">
        <v>296</v>
      </c>
      <c r="N111" t="s">
        <v>305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395</v>
      </c>
      <c r="C112" s="8"/>
      <c r="D112" s="4"/>
      <c r="E112" s="5"/>
      <c r="F112" s="5"/>
      <c r="G112" s="5"/>
      <c r="H112" s="5"/>
      <c r="I112" s="5"/>
      <c r="J112" s="18"/>
      <c r="L112" t="s">
        <v>301</v>
      </c>
      <c r="M112" t="s">
        <v>297</v>
      </c>
      <c r="N112" t="s">
        <v>305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396</v>
      </c>
      <c r="C113" s="8"/>
      <c r="D113" s="4"/>
      <c r="E113" s="5"/>
      <c r="F113" s="5"/>
      <c r="G113" s="5"/>
      <c r="H113" s="5"/>
      <c r="I113" s="5"/>
      <c r="J113" s="18"/>
      <c r="L113" t="s">
        <v>301</v>
      </c>
      <c r="M113" t="s">
        <v>299</v>
      </c>
      <c r="N113" t="s">
        <v>300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436</v>
      </c>
      <c r="C114" s="8" t="s">
        <v>608</v>
      </c>
      <c r="D114" s="4" t="s">
        <v>339</v>
      </c>
      <c r="E114" s="5">
        <v>800000</v>
      </c>
      <c r="F114" s="5"/>
      <c r="G114" s="5"/>
      <c r="H114" s="5"/>
      <c r="I114" s="5"/>
      <c r="J114" s="18"/>
      <c r="L114" t="s">
        <v>301</v>
      </c>
      <c r="M114" t="s">
        <v>303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304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392</v>
      </c>
      <c r="C115" s="8" t="s">
        <v>578</v>
      </c>
      <c r="D115" s="4" t="s">
        <v>426</v>
      </c>
      <c r="E115" s="5"/>
      <c r="F115" s="5"/>
      <c r="G115" s="5" t="s">
        <v>433</v>
      </c>
      <c r="H115" s="5">
        <v>200000</v>
      </c>
      <c r="I115" s="5"/>
      <c r="J115" s="18"/>
      <c r="L115" s="43" t="s">
        <v>711</v>
      </c>
      <c r="M115" s="43" t="s">
        <v>306</v>
      </c>
      <c r="O115">
        <v>102</v>
      </c>
      <c r="Q115">
        <v>2.2000000000000002</v>
      </c>
      <c r="R115">
        <v>10</v>
      </c>
      <c r="S115">
        <f t="shared" si="4"/>
        <v>114.2</v>
      </c>
      <c r="T115">
        <v>140</v>
      </c>
      <c r="U115">
        <f t="shared" si="6"/>
        <v>25.799999999999997</v>
      </c>
      <c r="V115" t="s">
        <v>309</v>
      </c>
      <c r="W115" t="s">
        <v>307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393</v>
      </c>
      <c r="C116" s="8" t="s">
        <v>578</v>
      </c>
      <c r="D116" s="4" t="s">
        <v>426</v>
      </c>
      <c r="E116" s="5"/>
      <c r="F116" s="5"/>
      <c r="G116" s="5" t="s">
        <v>433</v>
      </c>
      <c r="H116" s="5">
        <v>200000</v>
      </c>
      <c r="I116" s="5"/>
      <c r="J116" s="18"/>
      <c r="L116" t="s">
        <v>301</v>
      </c>
      <c r="M116" s="23" t="s">
        <v>308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277</v>
      </c>
      <c r="W116" t="s">
        <v>282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394</v>
      </c>
      <c r="C117" s="8" t="s">
        <v>578</v>
      </c>
      <c r="D117" s="4" t="s">
        <v>427</v>
      </c>
      <c r="E117" s="5"/>
      <c r="F117" s="5"/>
      <c r="G117" s="5" t="s">
        <v>433</v>
      </c>
      <c r="H117" s="5">
        <v>170000</v>
      </c>
      <c r="I117" s="5"/>
      <c r="J117" s="18"/>
      <c r="L117" t="s">
        <v>301</v>
      </c>
      <c r="M117" s="23" t="s">
        <v>308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277</v>
      </c>
      <c r="W117" t="s">
        <v>282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395</v>
      </c>
      <c r="C118" s="8" t="s">
        <v>577</v>
      </c>
      <c r="D118" s="4" t="s">
        <v>258</v>
      </c>
      <c r="E118" s="5"/>
      <c r="F118" s="5"/>
      <c r="G118" s="5" t="s">
        <v>431</v>
      </c>
      <c r="H118" s="5">
        <v>76940</v>
      </c>
      <c r="I118" s="5"/>
      <c r="J118" s="18"/>
      <c r="M118" t="s">
        <v>311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310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439</v>
      </c>
      <c r="M119" t="s">
        <v>438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441</v>
      </c>
      <c r="W119" t="s">
        <v>441</v>
      </c>
    </row>
    <row r="120" spans="2:29" x14ac:dyDescent="0.55000000000000004">
      <c r="B120" s="8" t="s">
        <v>464</v>
      </c>
      <c r="C120" s="8"/>
      <c r="D120" s="4" t="s">
        <v>465</v>
      </c>
      <c r="E120" s="5"/>
      <c r="F120" s="5"/>
      <c r="G120" s="5" t="s">
        <v>468</v>
      </c>
      <c r="H120" s="5">
        <v>1565000</v>
      </c>
      <c r="I120" s="5"/>
      <c r="J120" s="18"/>
      <c r="L120" s="47" t="s">
        <v>446</v>
      </c>
      <c r="M120" s="47" t="s">
        <v>440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309</v>
      </c>
      <c r="W120" t="s">
        <v>443</v>
      </c>
      <c r="Y120">
        <v>190410</v>
      </c>
    </row>
    <row r="121" spans="2:29" x14ac:dyDescent="0.55000000000000004">
      <c r="B121" s="8" t="s">
        <v>500</v>
      </c>
      <c r="C121" s="8" t="s">
        <v>806</v>
      </c>
      <c r="D121" s="4" t="s">
        <v>466</v>
      </c>
      <c r="E121" s="5">
        <v>2200000</v>
      </c>
      <c r="F121" s="5"/>
      <c r="G121" s="5"/>
      <c r="H121" s="5"/>
      <c r="I121" s="5"/>
      <c r="J121" s="18"/>
      <c r="L121" s="43" t="s">
        <v>711</v>
      </c>
      <c r="M121" s="43" t="s">
        <v>442</v>
      </c>
      <c r="O121">
        <v>30</v>
      </c>
      <c r="Q121">
        <v>2.2000000000000002</v>
      </c>
      <c r="R121">
        <v>10</v>
      </c>
      <c r="S121">
        <f t="shared" ref="S121" si="12">SUM(O121:R121)</f>
        <v>42.2</v>
      </c>
      <c r="T121">
        <v>90</v>
      </c>
      <c r="U121">
        <f t="shared" ref="U121" si="13">T121-S121</f>
        <v>47.8</v>
      </c>
      <c r="W121" t="s">
        <v>443</v>
      </c>
      <c r="Y121">
        <v>345665</v>
      </c>
    </row>
    <row r="122" spans="2:29" x14ac:dyDescent="0.55000000000000004">
      <c r="B122" s="8" t="s">
        <v>501</v>
      </c>
      <c r="C122" s="8"/>
      <c r="D122" s="4" t="s">
        <v>467</v>
      </c>
      <c r="E122" s="5"/>
      <c r="F122" s="5"/>
      <c r="G122" s="5"/>
      <c r="H122" s="5">
        <v>40000</v>
      </c>
      <c r="I122" s="5"/>
      <c r="J122" s="18"/>
      <c r="L122" t="s">
        <v>445</v>
      </c>
      <c r="M122" t="s">
        <v>444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IF(G211=AA$66,H211,0)</f>
        <v>0</v>
      </c>
      <c r="AB122">
        <f>IF(G211=AB$66,H211,0)</f>
        <v>0</v>
      </c>
      <c r="AC122">
        <f>IF(G211=AC$66,H211,0)</f>
        <v>0</v>
      </c>
    </row>
    <row r="123" spans="2:29" x14ac:dyDescent="0.55000000000000004">
      <c r="B123" s="8" t="s">
        <v>502</v>
      </c>
      <c r="C123" s="8"/>
      <c r="D123" s="4" t="s">
        <v>258</v>
      </c>
      <c r="E123" s="5"/>
      <c r="F123" s="5"/>
      <c r="G123" s="5"/>
      <c r="H123" s="5">
        <v>0</v>
      </c>
      <c r="I123" s="5"/>
      <c r="J123" s="18" t="s">
        <v>648</v>
      </c>
      <c r="L123" t="s">
        <v>301</v>
      </c>
      <c r="M123" t="s">
        <v>447</v>
      </c>
      <c r="AA123">
        <f>IF(G212=AA$66,H212,0)</f>
        <v>0</v>
      </c>
      <c r="AB123">
        <f>IF(G212=AB$66,H212,0)</f>
        <v>0</v>
      </c>
      <c r="AC123">
        <f>IF(G212=AC$66,H212,0)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474</v>
      </c>
      <c r="M124" t="s">
        <v>259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471</v>
      </c>
      <c r="AA124">
        <f>IF(G213=AA$66,H213,0)</f>
        <v>0</v>
      </c>
      <c r="AB124">
        <f>IF(G213=AB$66,H213,0)</f>
        <v>0</v>
      </c>
      <c r="AC124">
        <f>IF(G213=AC$66,H213,0)</f>
        <v>0</v>
      </c>
    </row>
    <row r="125" spans="2:29" x14ac:dyDescent="0.55000000000000004">
      <c r="B125" s="8" t="s">
        <v>503</v>
      </c>
      <c r="C125" s="8" t="s">
        <v>572</v>
      </c>
      <c r="D125" s="4" t="s">
        <v>496</v>
      </c>
      <c r="E125" s="5"/>
      <c r="F125" s="5"/>
      <c r="G125" s="5" t="s">
        <v>491</v>
      </c>
      <c r="H125" s="5">
        <v>378000</v>
      </c>
      <c r="I125" s="5"/>
      <c r="J125" s="18"/>
      <c r="L125" t="s">
        <v>490</v>
      </c>
      <c r="M125" t="s">
        <v>469</v>
      </c>
      <c r="O125">
        <v>35</v>
      </c>
      <c r="P125">
        <f t="shared" ref="P125:P143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470</v>
      </c>
    </row>
    <row r="126" spans="2:29" x14ac:dyDescent="0.55000000000000004">
      <c r="B126" s="8" t="s">
        <v>504</v>
      </c>
      <c r="C126" s="8" t="s">
        <v>608</v>
      </c>
      <c r="D126" s="4" t="s">
        <v>495</v>
      </c>
      <c r="E126" s="5">
        <v>1070000</v>
      </c>
      <c r="F126" s="5"/>
      <c r="G126" s="5"/>
      <c r="H126" s="5"/>
      <c r="I126" s="5"/>
      <c r="J126" s="18"/>
      <c r="L126" t="s">
        <v>488</v>
      </c>
      <c r="M126" t="s">
        <v>472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473</v>
      </c>
    </row>
    <row r="127" spans="2:29" x14ac:dyDescent="0.55000000000000004">
      <c r="B127" s="8" t="s">
        <v>505</v>
      </c>
      <c r="C127" s="8"/>
      <c r="D127" s="4" t="s">
        <v>262</v>
      </c>
      <c r="E127" s="5"/>
      <c r="F127" s="5"/>
      <c r="G127" s="5"/>
      <c r="H127" s="5">
        <v>6912</v>
      </c>
      <c r="I127" s="5"/>
      <c r="J127" s="18"/>
      <c r="L127" s="43" t="s">
        <v>726</v>
      </c>
      <c r="M127" s="43" t="s">
        <v>486</v>
      </c>
      <c r="O127">
        <v>33</v>
      </c>
      <c r="P127">
        <v>0</v>
      </c>
      <c r="Q127">
        <v>3</v>
      </c>
      <c r="R127">
        <v>7</v>
      </c>
      <c r="S127">
        <f t="shared" ref="S127" si="20">SUM(O127:R127)</f>
        <v>43</v>
      </c>
      <c r="T127">
        <v>70</v>
      </c>
      <c r="U127">
        <f t="shared" ref="U127" si="21">T127-S127</f>
        <v>27</v>
      </c>
      <c r="W127" t="s">
        <v>487</v>
      </c>
    </row>
    <row r="128" spans="2:29" x14ac:dyDescent="0.55000000000000004">
      <c r="B128" s="8" t="s">
        <v>506</v>
      </c>
      <c r="C128" s="8"/>
      <c r="D128" s="4" t="s">
        <v>258</v>
      </c>
      <c r="E128" s="5"/>
      <c r="F128" s="5"/>
      <c r="G128" s="5"/>
      <c r="H128" s="5">
        <v>0</v>
      </c>
      <c r="I128" s="5"/>
      <c r="J128" s="18" t="s">
        <v>648</v>
      </c>
      <c r="L128" t="s">
        <v>499</v>
      </c>
      <c r="M128" t="s">
        <v>489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470</v>
      </c>
    </row>
    <row r="129" spans="2:33" x14ac:dyDescent="0.55000000000000004">
      <c r="B129" s="8" t="s">
        <v>507</v>
      </c>
      <c r="C129" s="8" t="s">
        <v>608</v>
      </c>
      <c r="D129" s="4" t="s">
        <v>492</v>
      </c>
      <c r="E129" s="5"/>
      <c r="F129" s="5"/>
      <c r="G129" s="5"/>
      <c r="H129" s="5">
        <v>200000</v>
      </c>
      <c r="I129" s="5"/>
      <c r="J129" s="18"/>
      <c r="L129" s="43" t="s">
        <v>724</v>
      </c>
      <c r="M129" s="43" t="s">
        <v>264</v>
      </c>
      <c r="O129">
        <v>211</v>
      </c>
      <c r="Q129">
        <v>2.2000000000000002</v>
      </c>
      <c r="R129">
        <v>9</v>
      </c>
      <c r="S129">
        <f t="shared" ref="S129:S145" si="24">SUM(O129:R129)</f>
        <v>222.2</v>
      </c>
      <c r="T129">
        <v>250</v>
      </c>
      <c r="U129">
        <f t="shared" ref="U129:U144" si="25">T129-S129</f>
        <v>27.800000000000011</v>
      </c>
    </row>
    <row r="130" spans="2:33" x14ac:dyDescent="0.55000000000000004">
      <c r="B130" s="8" t="s">
        <v>508</v>
      </c>
      <c r="C130" s="8" t="s">
        <v>608</v>
      </c>
      <c r="D130" s="4" t="s">
        <v>492</v>
      </c>
      <c r="E130" s="5"/>
      <c r="F130" s="5"/>
      <c r="G130" s="5"/>
      <c r="H130" s="5">
        <v>200000</v>
      </c>
      <c r="I130" s="5"/>
      <c r="J130" s="18"/>
      <c r="L130" t="s">
        <v>614</v>
      </c>
      <c r="M130" t="s">
        <v>615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624</v>
      </c>
    </row>
    <row r="131" spans="2:33" x14ac:dyDescent="0.55000000000000004">
      <c r="B131" s="8" t="s">
        <v>509</v>
      </c>
      <c r="C131" s="8"/>
      <c r="D131" s="4" t="s">
        <v>493</v>
      </c>
      <c r="E131" s="5"/>
      <c r="F131" s="5"/>
      <c r="G131" s="5"/>
      <c r="H131" s="5">
        <v>170000</v>
      </c>
      <c r="I131" s="5"/>
      <c r="J131" s="18"/>
      <c r="L131" s="47" t="s">
        <v>616</v>
      </c>
      <c r="M131" s="47" t="s">
        <v>617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618</v>
      </c>
    </row>
    <row r="132" spans="2:33" x14ac:dyDescent="0.55000000000000004">
      <c r="B132" s="8" t="s">
        <v>510</v>
      </c>
      <c r="C132" s="8" t="s">
        <v>572</v>
      </c>
      <c r="D132" s="4" t="s">
        <v>497</v>
      </c>
      <c r="E132" s="5"/>
      <c r="F132" s="5"/>
      <c r="G132" s="5" t="s">
        <v>330</v>
      </c>
      <c r="H132" s="5">
        <v>896400</v>
      </c>
      <c r="I132" s="5"/>
      <c r="J132" s="18"/>
      <c r="L132" s="43" t="s">
        <v>810</v>
      </c>
      <c r="M132" s="43" t="s">
        <v>622</v>
      </c>
      <c r="O132">
        <v>370</v>
      </c>
      <c r="Q132">
        <v>27</v>
      </c>
      <c r="R132">
        <v>20</v>
      </c>
      <c r="S132">
        <f t="shared" si="24"/>
        <v>417</v>
      </c>
      <c r="T132">
        <v>460</v>
      </c>
      <c r="U132">
        <f t="shared" si="25"/>
        <v>43</v>
      </c>
      <c r="W132" t="s">
        <v>623</v>
      </c>
    </row>
    <row r="133" spans="2:33" x14ac:dyDescent="0.55000000000000004">
      <c r="B133" s="8" t="s">
        <v>511</v>
      </c>
      <c r="C133" s="8" t="s">
        <v>608</v>
      </c>
      <c r="D133" s="4" t="s">
        <v>498</v>
      </c>
      <c r="E133" s="5">
        <v>1100000</v>
      </c>
      <c r="F133" s="5"/>
      <c r="G133" s="5"/>
      <c r="H133" s="5"/>
      <c r="I133" s="5"/>
      <c r="J133" s="18"/>
      <c r="L133" t="s">
        <v>629</v>
      </c>
      <c r="M133" t="s">
        <v>625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626</v>
      </c>
    </row>
    <row r="134" spans="2:33" x14ac:dyDescent="0.55000000000000004">
      <c r="B134" s="8" t="s">
        <v>512</v>
      </c>
      <c r="C134" s="8"/>
      <c r="D134" s="4" t="s">
        <v>262</v>
      </c>
      <c r="E134" s="5"/>
      <c r="F134" s="5"/>
      <c r="G134" s="5"/>
      <c r="H134" s="5">
        <v>6912</v>
      </c>
      <c r="I134" s="5"/>
      <c r="J134" s="18"/>
      <c r="L134" s="47" t="s">
        <v>630</v>
      </c>
      <c r="M134" s="47" t="s">
        <v>627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628</v>
      </c>
      <c r="AA134" t="s">
        <v>662</v>
      </c>
      <c r="AB134">
        <v>488</v>
      </c>
      <c r="AC134">
        <f>AB137*0.7</f>
        <v>-118.99999999999999</v>
      </c>
      <c r="AD134">
        <f>AB134+AC134</f>
        <v>369</v>
      </c>
    </row>
    <row r="135" spans="2:33" x14ac:dyDescent="0.55000000000000004">
      <c r="B135" s="8" t="s">
        <v>513</v>
      </c>
      <c r="C135" s="8"/>
      <c r="D135" s="4" t="s">
        <v>258</v>
      </c>
      <c r="E135" s="5"/>
      <c r="F135" s="5"/>
      <c r="G135" s="5"/>
      <c r="H135" s="5">
        <v>0</v>
      </c>
      <c r="I135" s="5"/>
      <c r="J135" s="18" t="s">
        <v>648</v>
      </c>
      <c r="L135" s="42" t="s">
        <v>301</v>
      </c>
      <c r="M135" s="42" t="s">
        <v>657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52</v>
      </c>
      <c r="AB135">
        <v>190</v>
      </c>
      <c r="AC135">
        <f>AB137*0.3</f>
        <v>-51</v>
      </c>
      <c r="AD135">
        <f>AB135+AC135</f>
        <v>139</v>
      </c>
    </row>
    <row r="136" spans="2:33" x14ac:dyDescent="0.55000000000000004">
      <c r="B136" s="8"/>
      <c r="C136" s="8"/>
      <c r="D136" s="4"/>
      <c r="E136" s="5"/>
      <c r="F136" s="5"/>
      <c r="G136" s="5"/>
      <c r="H136" s="5"/>
      <c r="I136" s="5"/>
      <c r="J136" s="32"/>
      <c r="L136" s="42" t="s">
        <v>673</v>
      </c>
      <c r="M136" s="42" t="s">
        <v>657</v>
      </c>
      <c r="O136">
        <v>115</v>
      </c>
      <c r="P136">
        <f t="shared" si="18"/>
        <v>9.1999999999999993</v>
      </c>
      <c r="Q136">
        <v>27</v>
      </c>
      <c r="R136">
        <v>10</v>
      </c>
      <c r="S136">
        <f t="shared" si="24"/>
        <v>161.19999999999999</v>
      </c>
      <c r="T136">
        <v>200</v>
      </c>
      <c r="U136">
        <f t="shared" si="25"/>
        <v>38.800000000000011</v>
      </c>
      <c r="W136" t="s">
        <v>661</v>
      </c>
      <c r="AB136">
        <f>SUM(AB134:AB135)</f>
        <v>678</v>
      </c>
    </row>
    <row r="137" spans="2:33" x14ac:dyDescent="0.55000000000000004">
      <c r="B137" s="8"/>
      <c r="C137" s="8"/>
      <c r="D137" s="4" t="s">
        <v>619</v>
      </c>
      <c r="E137" s="5"/>
      <c r="F137" s="5" t="s">
        <v>807</v>
      </c>
      <c r="G137" s="5" t="s">
        <v>621</v>
      </c>
      <c r="H137" s="5">
        <v>398736</v>
      </c>
      <c r="I137" s="5"/>
      <c r="J137" s="32">
        <f>H137*0.08/1.08</f>
        <v>29536</v>
      </c>
      <c r="L137" s="42" t="s">
        <v>301</v>
      </c>
      <c r="M137" s="42" t="s">
        <v>660</v>
      </c>
      <c r="N137" s="11" t="s">
        <v>669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 s="1">
        <v>4506</v>
      </c>
      <c r="X137">
        <v>16.2</v>
      </c>
      <c r="Y137">
        <f>W137*X137</f>
        <v>72997.2</v>
      </c>
      <c r="AB137">
        <v>-170</v>
      </c>
    </row>
    <row r="138" spans="2:33" x14ac:dyDescent="0.55000000000000004">
      <c r="B138" s="8"/>
      <c r="C138" s="8"/>
      <c r="D138" s="4" t="s">
        <v>262</v>
      </c>
      <c r="E138" s="5"/>
      <c r="F138" s="5"/>
      <c r="G138" s="5"/>
      <c r="H138" s="5">
        <v>0</v>
      </c>
      <c r="I138" s="5"/>
      <c r="J138" s="32"/>
      <c r="L138" s="42" t="s">
        <v>671</v>
      </c>
      <c r="M138" s="42" t="s">
        <v>660</v>
      </c>
      <c r="N138" s="11" t="s">
        <v>670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3" x14ac:dyDescent="0.55000000000000004">
      <c r="B139" s="8"/>
      <c r="C139" s="8"/>
      <c r="D139" s="4" t="s">
        <v>258</v>
      </c>
      <c r="E139" s="5"/>
      <c r="F139" s="5"/>
      <c r="G139" s="5"/>
      <c r="H139" s="5">
        <v>120000</v>
      </c>
      <c r="I139" s="5"/>
      <c r="J139" s="32"/>
      <c r="L139" s="42" t="s">
        <v>751</v>
      </c>
      <c r="M139" s="42" t="s">
        <v>662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4">
        <v>180000</v>
      </c>
      <c r="X139">
        <v>16.2</v>
      </c>
      <c r="Y139" s="1">
        <f>W139*X139</f>
        <v>2916000</v>
      </c>
      <c r="AA139">
        <f>T139/X139</f>
        <v>17.283950617283953</v>
      </c>
      <c r="AC139" t="s">
        <v>710</v>
      </c>
      <c r="AD139">
        <v>143362</v>
      </c>
      <c r="AE139" s="1">
        <f>AD139*X139</f>
        <v>2322464.4</v>
      </c>
    </row>
    <row r="140" spans="2:33" x14ac:dyDescent="0.55000000000000004">
      <c r="B140" s="8"/>
      <c r="C140" s="8" t="s">
        <v>808</v>
      </c>
      <c r="D140" s="4" t="s">
        <v>620</v>
      </c>
      <c r="E140" s="5">
        <v>600000</v>
      </c>
      <c r="F140" s="5"/>
      <c r="G140" s="5"/>
      <c r="H140" s="5"/>
      <c r="I140" s="5"/>
      <c r="J140" s="32"/>
      <c r="L140" s="42" t="s">
        <v>751</v>
      </c>
      <c r="M140" s="42" t="s">
        <v>663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  <c r="V140" t="s">
        <v>734</v>
      </c>
      <c r="W140">
        <v>177000</v>
      </c>
      <c r="X140">
        <v>16.2</v>
      </c>
      <c r="Y140" s="1">
        <f>W140*X140</f>
        <v>2867400</v>
      </c>
    </row>
    <row r="141" spans="2:33" x14ac:dyDescent="0.55000000000000004">
      <c r="B141" s="8"/>
      <c r="C141" s="8"/>
      <c r="D141" s="4" t="s">
        <v>631</v>
      </c>
      <c r="E141" s="5"/>
      <c r="F141" s="5" t="s">
        <v>807</v>
      </c>
      <c r="G141" s="5" t="s">
        <v>647</v>
      </c>
      <c r="H141" s="5">
        <v>262833</v>
      </c>
      <c r="I141" s="5"/>
      <c r="J141" s="32">
        <f>H141*0.08/1.08</f>
        <v>19469.111111111109</v>
      </c>
      <c r="L141" s="42" t="s">
        <v>751</v>
      </c>
      <c r="M141" t="s">
        <v>664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V141" t="s">
        <v>734</v>
      </c>
      <c r="W141">
        <v>160000</v>
      </c>
      <c r="X141">
        <v>16.2</v>
      </c>
      <c r="Y141" s="1">
        <f>W141*X141</f>
        <v>2592000</v>
      </c>
      <c r="Z141" t="s">
        <v>735</v>
      </c>
      <c r="AA141">
        <f>T141/X141</f>
        <v>55.246913580246918</v>
      </c>
    </row>
    <row r="142" spans="2:33" x14ac:dyDescent="0.55000000000000004">
      <c r="B142" s="8"/>
      <c r="C142" s="8"/>
      <c r="D142" s="4" t="s">
        <v>262</v>
      </c>
      <c r="E142" s="5"/>
      <c r="F142" s="5"/>
      <c r="G142" s="5"/>
      <c r="H142" s="5">
        <v>0</v>
      </c>
      <c r="I142" s="5"/>
      <c r="J142" s="32"/>
      <c r="M142" t="s">
        <v>665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672</v>
      </c>
    </row>
    <row r="143" spans="2:33" x14ac:dyDescent="0.55000000000000004">
      <c r="B143" s="8"/>
      <c r="C143" s="8"/>
      <c r="D143" s="4" t="s">
        <v>258</v>
      </c>
      <c r="E143" s="5"/>
      <c r="F143" s="5"/>
      <c r="G143" s="5"/>
      <c r="H143" s="5">
        <v>70000</v>
      </c>
      <c r="I143" s="5"/>
      <c r="J143" s="32"/>
      <c r="M143" t="s">
        <v>299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666</v>
      </c>
      <c r="AF143">
        <v>1.08</v>
      </c>
      <c r="AG143">
        <v>0.08</v>
      </c>
    </row>
    <row r="144" spans="2:33" x14ac:dyDescent="0.55000000000000004">
      <c r="B144" s="8"/>
      <c r="C144" s="5" t="s">
        <v>257</v>
      </c>
      <c r="D144" s="4" t="s">
        <v>632</v>
      </c>
      <c r="E144" s="5">
        <v>500000</v>
      </c>
      <c r="F144" s="5"/>
      <c r="G144" s="5"/>
      <c r="H144" s="5"/>
      <c r="I144" s="5"/>
      <c r="J144" s="32" t="s">
        <v>739</v>
      </c>
      <c r="L144" t="s">
        <v>725</v>
      </c>
      <c r="M144" t="s">
        <v>668</v>
      </c>
      <c r="N144">
        <v>48</v>
      </c>
      <c r="O144">
        <v>165</v>
      </c>
      <c r="P144">
        <v>0</v>
      </c>
      <c r="Q144">
        <v>0</v>
      </c>
      <c r="R144">
        <v>0</v>
      </c>
      <c r="S144">
        <f t="shared" si="24"/>
        <v>165</v>
      </c>
      <c r="T144" s="45">
        <f>Y144</f>
        <v>181.9</v>
      </c>
      <c r="U144">
        <f t="shared" si="25"/>
        <v>16.900000000000006</v>
      </c>
      <c r="V144">
        <f>U144*N144</f>
        <v>811.20000000000027</v>
      </c>
      <c r="W144" s="34">
        <v>1.7</v>
      </c>
      <c r="X144">
        <v>107</v>
      </c>
      <c r="Y144" s="13">
        <f>W144*X144</f>
        <v>181.9</v>
      </c>
      <c r="Z144">
        <v>48</v>
      </c>
      <c r="AA144" t="s">
        <v>667</v>
      </c>
      <c r="AB144">
        <f>Y144*Z144</f>
        <v>8731.2000000000007</v>
      </c>
      <c r="AC144">
        <f>W144*Z144</f>
        <v>81.599999999999994</v>
      </c>
      <c r="AE144">
        <f>O144*N144</f>
        <v>7920</v>
      </c>
      <c r="AF144">
        <f>AE144*AF143</f>
        <v>8553.6</v>
      </c>
      <c r="AG144">
        <f>AE144*AG143</f>
        <v>633.6</v>
      </c>
    </row>
    <row r="145" spans="2:28" x14ac:dyDescent="0.55000000000000004">
      <c r="B145" s="8"/>
      <c r="C145" s="8"/>
      <c r="D145" s="4"/>
      <c r="E145" s="5"/>
      <c r="F145" s="5"/>
      <c r="G145" s="5"/>
      <c r="H145" s="5"/>
      <c r="I145" s="5"/>
      <c r="J145" s="32"/>
      <c r="N145">
        <v>30</v>
      </c>
      <c r="O145">
        <v>215</v>
      </c>
      <c r="P145">
        <v>0</v>
      </c>
      <c r="Q145">
        <v>0</v>
      </c>
      <c r="R145">
        <v>0</v>
      </c>
      <c r="S145">
        <f t="shared" si="24"/>
        <v>215</v>
      </c>
      <c r="T145" s="45">
        <f>Y145</f>
        <v>235.4</v>
      </c>
      <c r="U145">
        <f t="shared" ref="U145:U147" si="26">T145-S145</f>
        <v>20.400000000000006</v>
      </c>
      <c r="V145" s="46">
        <f>U145*N145</f>
        <v>612.00000000000023</v>
      </c>
      <c r="W145" s="34">
        <v>2.2000000000000002</v>
      </c>
      <c r="X145">
        <v>107</v>
      </c>
      <c r="Y145" s="13">
        <f>W145*X145</f>
        <v>235.4</v>
      </c>
      <c r="Z145">
        <v>30</v>
      </c>
      <c r="AA145" t="s">
        <v>679</v>
      </c>
    </row>
    <row r="146" spans="2:28" x14ac:dyDescent="0.55000000000000004">
      <c r="B146" s="8" t="s">
        <v>984</v>
      </c>
      <c r="C146" s="8"/>
      <c r="D146" s="4" t="s">
        <v>676</v>
      </c>
      <c r="E146" s="5"/>
      <c r="F146" s="5"/>
      <c r="G146" s="5"/>
      <c r="H146" s="5">
        <f>(O136+P136)*10000</f>
        <v>1242000</v>
      </c>
      <c r="I146" s="5"/>
      <c r="J146" s="32"/>
      <c r="M146" t="s">
        <v>709</v>
      </c>
      <c r="O146">
        <v>25</v>
      </c>
      <c r="Q146">
        <v>1.5</v>
      </c>
      <c r="R146">
        <v>8</v>
      </c>
      <c r="S146">
        <f t="shared" ref="S146:S147" si="27">SUM(O146:R146)</f>
        <v>34.5</v>
      </c>
      <c r="T146">
        <v>50</v>
      </c>
      <c r="U146">
        <f t="shared" si="26"/>
        <v>15.5</v>
      </c>
    </row>
    <row r="147" spans="2:28" x14ac:dyDescent="0.55000000000000004">
      <c r="B147" s="8"/>
      <c r="C147" s="8"/>
      <c r="D147" s="4" t="s">
        <v>674</v>
      </c>
      <c r="E147" s="5"/>
      <c r="F147" s="5"/>
      <c r="G147" s="5"/>
      <c r="H147" s="5">
        <v>200000</v>
      </c>
      <c r="I147" s="5"/>
      <c r="J147" s="32" t="s">
        <v>987</v>
      </c>
      <c r="M147" t="s">
        <v>718</v>
      </c>
      <c r="O147">
        <v>38</v>
      </c>
      <c r="Q147">
        <v>3</v>
      </c>
      <c r="R147">
        <v>5</v>
      </c>
      <c r="S147">
        <f t="shared" si="27"/>
        <v>46</v>
      </c>
      <c r="T147">
        <v>55</v>
      </c>
      <c r="U147">
        <f t="shared" si="26"/>
        <v>9</v>
      </c>
    </row>
    <row r="148" spans="2:28" x14ac:dyDescent="0.55000000000000004">
      <c r="B148" s="8"/>
      <c r="C148" s="8"/>
      <c r="D148" s="4" t="s">
        <v>262</v>
      </c>
      <c r="E148" s="5"/>
      <c r="F148" s="5"/>
      <c r="G148" s="5"/>
      <c r="H148" s="5">
        <v>6912</v>
      </c>
      <c r="I148" s="5"/>
      <c r="J148" s="32"/>
      <c r="M148" t="s">
        <v>719</v>
      </c>
    </row>
    <row r="149" spans="2:28" x14ac:dyDescent="0.55000000000000004">
      <c r="B149" s="8"/>
      <c r="C149" s="8"/>
      <c r="D149" s="4" t="s">
        <v>258</v>
      </c>
      <c r="E149" s="5"/>
      <c r="F149" s="5"/>
      <c r="G149" s="5"/>
      <c r="H149" s="5">
        <v>200000</v>
      </c>
      <c r="I149" s="5"/>
      <c r="J149" s="32" t="s">
        <v>989</v>
      </c>
      <c r="L149" t="s">
        <v>721</v>
      </c>
      <c r="M149" t="s">
        <v>720</v>
      </c>
      <c r="W149" s="3">
        <f>SUM(X149:Z149)</f>
        <v>4262333</v>
      </c>
      <c r="X149" s="1">
        <v>1954115</v>
      </c>
      <c r="Y149" s="1">
        <v>2301738</v>
      </c>
      <c r="Z149" s="1">
        <v>6480</v>
      </c>
      <c r="AA149" s="1">
        <v>2000000</v>
      </c>
      <c r="AB149" s="3">
        <f>W149-AA149</f>
        <v>2262333</v>
      </c>
    </row>
    <row r="150" spans="2:28" x14ac:dyDescent="0.55000000000000004">
      <c r="B150" s="8" t="s">
        <v>985</v>
      </c>
      <c r="C150" s="5" t="s">
        <v>257</v>
      </c>
      <c r="D150" s="4" t="s">
        <v>677</v>
      </c>
      <c r="E150" s="5">
        <v>2000000</v>
      </c>
      <c r="F150" s="5"/>
      <c r="G150" s="5"/>
      <c r="H150" s="5"/>
      <c r="I150" s="5"/>
      <c r="J150" s="32" t="s">
        <v>739</v>
      </c>
      <c r="L150" t="s">
        <v>746</v>
      </c>
      <c r="M150" t="s">
        <v>722</v>
      </c>
      <c r="O150">
        <v>277</v>
      </c>
      <c r="P150">
        <v>0</v>
      </c>
      <c r="Q150">
        <v>0</v>
      </c>
      <c r="R150">
        <v>0</v>
      </c>
      <c r="S150">
        <f t="shared" ref="S150:S152" si="28">SUM(O150:R150)</f>
        <v>277</v>
      </c>
      <c r="T150">
        <v>314</v>
      </c>
      <c r="U150">
        <f t="shared" ref="U150:U151" si="29">T150-S150</f>
        <v>37</v>
      </c>
      <c r="V150" s="49">
        <f>U150/T150</f>
        <v>0.1178343949044586</v>
      </c>
      <c r="W150" s="1">
        <v>3140000</v>
      </c>
    </row>
    <row r="151" spans="2:28" x14ac:dyDescent="0.55000000000000004">
      <c r="B151" s="8"/>
      <c r="C151" s="8"/>
      <c r="D151" s="4"/>
      <c r="E151" s="5"/>
      <c r="F151" s="5"/>
      <c r="G151" s="5"/>
      <c r="H151" s="5"/>
      <c r="I151" s="5"/>
      <c r="J151" s="32"/>
      <c r="M151" t="s">
        <v>723</v>
      </c>
      <c r="O151">
        <v>168</v>
      </c>
      <c r="P151">
        <v>0</v>
      </c>
      <c r="Q151">
        <v>0</v>
      </c>
      <c r="R151">
        <v>0</v>
      </c>
      <c r="S151">
        <f t="shared" si="28"/>
        <v>168</v>
      </c>
      <c r="T151">
        <v>188</v>
      </c>
      <c r="U151">
        <f t="shared" si="29"/>
        <v>20</v>
      </c>
      <c r="V151" s="49">
        <f>U151/T151</f>
        <v>0.10638297872340426</v>
      </c>
      <c r="W151" s="1">
        <v>1880000</v>
      </c>
    </row>
    <row r="152" spans="2:28" x14ac:dyDescent="0.55000000000000004">
      <c r="B152" s="8"/>
      <c r="C152" s="8"/>
      <c r="D152" s="4" t="s">
        <v>712</v>
      </c>
      <c r="E152" s="5"/>
      <c r="F152" s="5" t="s">
        <v>807</v>
      </c>
      <c r="G152" s="5"/>
      <c r="H152" s="5">
        <v>1020000</v>
      </c>
      <c r="I152" s="5"/>
      <c r="J152" s="32">
        <f>H152*0.08/1.08</f>
        <v>75555.555555555547</v>
      </c>
      <c r="L152" t="s">
        <v>751</v>
      </c>
      <c r="M152" t="s">
        <v>745</v>
      </c>
      <c r="O152">
        <v>682</v>
      </c>
      <c r="P152">
        <v>0</v>
      </c>
      <c r="Q152">
        <v>0</v>
      </c>
      <c r="R152">
        <v>0</v>
      </c>
      <c r="S152">
        <f t="shared" si="28"/>
        <v>682</v>
      </c>
      <c r="T152">
        <v>760</v>
      </c>
      <c r="U152">
        <f t="shared" ref="U152" si="30">T152-S152</f>
        <v>78</v>
      </c>
      <c r="V152" s="49">
        <f>U152/T152</f>
        <v>0.10263157894736842</v>
      </c>
    </row>
    <row r="153" spans="2:28" x14ac:dyDescent="0.55000000000000004">
      <c r="B153" s="8"/>
      <c r="C153" s="8"/>
      <c r="D153" s="4" t="s">
        <v>674</v>
      </c>
      <c r="E153" s="5"/>
      <c r="F153" s="5"/>
      <c r="G153" s="5"/>
      <c r="H153" s="5">
        <v>22200</v>
      </c>
      <c r="I153" s="5"/>
      <c r="J153" s="32"/>
      <c r="M153" t="s">
        <v>731</v>
      </c>
      <c r="O153">
        <v>181</v>
      </c>
      <c r="P153">
        <v>0</v>
      </c>
      <c r="Q153">
        <v>3</v>
      </c>
      <c r="R153">
        <v>8</v>
      </c>
      <c r="S153">
        <f t="shared" ref="S153:S154" si="31">SUM(O153:R153)</f>
        <v>192</v>
      </c>
      <c r="T153">
        <v>200</v>
      </c>
      <c r="U153">
        <f t="shared" ref="U153:U156" si="32">T153-S153</f>
        <v>8</v>
      </c>
      <c r="V153" s="11" t="s">
        <v>733</v>
      </c>
      <c r="W153" t="s">
        <v>732</v>
      </c>
    </row>
    <row r="154" spans="2:28" x14ac:dyDescent="0.55000000000000004">
      <c r="B154" s="8"/>
      <c r="C154" s="8"/>
      <c r="D154" s="4" t="s">
        <v>713</v>
      </c>
      <c r="E154" s="5"/>
      <c r="F154" s="5"/>
      <c r="G154" s="5"/>
      <c r="H154" s="5">
        <v>300000</v>
      </c>
      <c r="I154" s="5"/>
      <c r="J154" s="32"/>
      <c r="M154" t="s">
        <v>752</v>
      </c>
      <c r="O154">
        <v>115</v>
      </c>
      <c r="P154">
        <v>0</v>
      </c>
      <c r="Q154">
        <v>3</v>
      </c>
      <c r="R154">
        <v>8</v>
      </c>
      <c r="S154">
        <f t="shared" si="31"/>
        <v>126</v>
      </c>
      <c r="T154">
        <v>130</v>
      </c>
      <c r="U154">
        <f t="shared" si="32"/>
        <v>4</v>
      </c>
    </row>
    <row r="155" spans="2:28" x14ac:dyDescent="0.55000000000000004">
      <c r="B155" s="8"/>
      <c r="C155" s="8"/>
      <c r="D155" s="4" t="s">
        <v>674</v>
      </c>
      <c r="E155" s="5"/>
      <c r="F155" s="5"/>
      <c r="G155" s="5"/>
      <c r="H155" s="5">
        <v>22200</v>
      </c>
      <c r="I155" s="5"/>
      <c r="J155" s="32"/>
      <c r="M155" t="s">
        <v>753</v>
      </c>
      <c r="N155">
        <v>20</v>
      </c>
      <c r="O155">
        <v>173</v>
      </c>
      <c r="P155">
        <v>0</v>
      </c>
      <c r="Q155">
        <v>0</v>
      </c>
      <c r="R155">
        <v>0</v>
      </c>
      <c r="S155">
        <f t="shared" ref="S155:S156" si="33">SUM(O155:R155)</f>
        <v>173</v>
      </c>
      <c r="T155" s="45">
        <f>Y155</f>
        <v>178.5</v>
      </c>
      <c r="U155">
        <f t="shared" si="32"/>
        <v>5.5</v>
      </c>
      <c r="V155">
        <f>U155*N155</f>
        <v>110</v>
      </c>
      <c r="W155" s="34">
        <v>1.7</v>
      </c>
      <c r="X155">
        <v>105</v>
      </c>
      <c r="Y155" s="13">
        <f>W155*X155</f>
        <v>178.5</v>
      </c>
    </row>
    <row r="156" spans="2:28" x14ac:dyDescent="0.55000000000000004">
      <c r="B156" s="8"/>
      <c r="C156" s="8"/>
      <c r="D156" s="4" t="s">
        <v>714</v>
      </c>
      <c r="E156" s="5"/>
      <c r="F156" s="5" t="s">
        <v>807</v>
      </c>
      <c r="G156" s="5"/>
      <c r="H156" s="5">
        <v>2110000</v>
      </c>
      <c r="I156" s="5"/>
      <c r="J156" s="32">
        <f>H156*0.08/1.08</f>
        <v>156296.29629629629</v>
      </c>
      <c r="M156" t="s">
        <v>754</v>
      </c>
      <c r="N156">
        <v>30</v>
      </c>
      <c r="O156">
        <v>240</v>
      </c>
      <c r="P156">
        <v>0</v>
      </c>
      <c r="Q156">
        <v>0</v>
      </c>
      <c r="R156">
        <v>0</v>
      </c>
      <c r="S156">
        <f t="shared" si="33"/>
        <v>240</v>
      </c>
      <c r="T156" s="45">
        <f>Y156</f>
        <v>246.75</v>
      </c>
      <c r="U156">
        <f t="shared" si="32"/>
        <v>6.75</v>
      </c>
      <c r="V156" s="46">
        <f>U156*N156</f>
        <v>202.5</v>
      </c>
      <c r="W156" s="34">
        <v>2.35</v>
      </c>
      <c r="X156">
        <v>105</v>
      </c>
      <c r="Y156" s="13">
        <f>W156*X156</f>
        <v>246.75</v>
      </c>
    </row>
    <row r="157" spans="2:28" x14ac:dyDescent="0.55000000000000004">
      <c r="B157" s="8"/>
      <c r="C157" s="8"/>
      <c r="D157" s="4" t="s">
        <v>674</v>
      </c>
      <c r="E157" s="5"/>
      <c r="F157" s="5"/>
      <c r="G157" s="5"/>
      <c r="H157" s="5">
        <v>22200</v>
      </c>
      <c r="I157" s="5"/>
      <c r="J157" s="32"/>
      <c r="N157">
        <v>30</v>
      </c>
      <c r="O157">
        <v>245</v>
      </c>
      <c r="P157">
        <v>0</v>
      </c>
      <c r="Q157">
        <v>0</v>
      </c>
      <c r="R157">
        <v>0</v>
      </c>
      <c r="S157">
        <f t="shared" ref="S157:S158" si="34">SUM(O157:R157)</f>
        <v>245</v>
      </c>
      <c r="T157" s="45">
        <f>Y157</f>
        <v>252</v>
      </c>
      <c r="U157">
        <f t="shared" ref="U157:U158" si="35">T157-S157</f>
        <v>7</v>
      </c>
      <c r="V157" s="46">
        <f>U157*N157</f>
        <v>210</v>
      </c>
      <c r="W157" s="34">
        <v>2.4</v>
      </c>
      <c r="X157">
        <v>105</v>
      </c>
      <c r="Y157" s="13">
        <f>W157*X157</f>
        <v>252</v>
      </c>
      <c r="Z157" t="s">
        <v>809</v>
      </c>
    </row>
    <row r="158" spans="2:28" x14ac:dyDescent="0.55000000000000004">
      <c r="B158" s="8"/>
      <c r="C158" s="8" t="s">
        <v>806</v>
      </c>
      <c r="D158" s="4" t="s">
        <v>715</v>
      </c>
      <c r="E158" s="5">
        <v>5370000</v>
      </c>
      <c r="F158" s="5"/>
      <c r="G158" s="5"/>
      <c r="H158" s="5"/>
      <c r="I158" s="5"/>
      <c r="J158" s="32"/>
      <c r="N158" s="43">
        <v>120</v>
      </c>
      <c r="O158" s="43">
        <v>250</v>
      </c>
      <c r="P158" s="43"/>
      <c r="Q158" s="43">
        <v>0</v>
      </c>
      <c r="R158" s="43">
        <v>0</v>
      </c>
      <c r="S158" s="43">
        <f t="shared" si="34"/>
        <v>250</v>
      </c>
      <c r="T158" s="51">
        <f>Y158</f>
        <v>269.5</v>
      </c>
      <c r="U158" s="43">
        <f t="shared" si="35"/>
        <v>19.5</v>
      </c>
      <c r="V158" s="54">
        <f>U158*N158</f>
        <v>2340</v>
      </c>
      <c r="W158" s="52">
        <v>2.4500000000000002</v>
      </c>
      <c r="X158" s="43">
        <v>110</v>
      </c>
      <c r="Y158" s="53">
        <f>W158*X158</f>
        <v>269.5</v>
      </c>
      <c r="Z158" s="1">
        <f>O158*N158</f>
        <v>30000</v>
      </c>
    </row>
    <row r="159" spans="2:28" x14ac:dyDescent="0.55000000000000004">
      <c r="B159" s="8"/>
      <c r="C159" s="8"/>
      <c r="D159" s="4" t="s">
        <v>262</v>
      </c>
      <c r="E159" s="5"/>
      <c r="F159" s="5"/>
      <c r="G159" s="5"/>
      <c r="H159" s="5">
        <f>H148*3</f>
        <v>20736</v>
      </c>
      <c r="I159" s="5"/>
      <c r="J159" s="32"/>
      <c r="N159" s="43">
        <v>120</v>
      </c>
      <c r="O159" s="43">
        <v>262</v>
      </c>
      <c r="P159" s="43">
        <f>O159*0.08</f>
        <v>20.96</v>
      </c>
      <c r="Q159" s="43">
        <v>0</v>
      </c>
      <c r="R159" s="43">
        <v>0</v>
      </c>
      <c r="S159" s="43">
        <f t="shared" ref="S159:S160" si="36">SUM(O159:R159)</f>
        <v>282.95999999999998</v>
      </c>
      <c r="T159" s="51">
        <f t="shared" ref="T159:T160" si="37">Y159</f>
        <v>275.59999999999997</v>
      </c>
      <c r="U159" s="43">
        <f t="shared" ref="U159:U160" si="38">T159-S159</f>
        <v>-7.3600000000000136</v>
      </c>
      <c r="V159" s="54">
        <f t="shared" ref="V159:V160" si="39">U159*N159</f>
        <v>-883.20000000000164</v>
      </c>
      <c r="W159" s="52">
        <v>2.65</v>
      </c>
      <c r="X159" s="43">
        <v>104</v>
      </c>
      <c r="Y159" s="53">
        <f t="shared" ref="Y159:Y160" si="40">W159*X159</f>
        <v>275.59999999999997</v>
      </c>
      <c r="Z159" s="1">
        <f t="shared" ref="Z159:Z160" si="41">O159*N159</f>
        <v>31440</v>
      </c>
    </row>
    <row r="160" spans="2:28" x14ac:dyDescent="0.55000000000000004">
      <c r="B160" s="8"/>
      <c r="C160" s="8"/>
      <c r="D160" s="4" t="s">
        <v>258</v>
      </c>
      <c r="E160" s="5"/>
      <c r="F160" s="5"/>
      <c r="G160" s="5"/>
      <c r="H160" s="5">
        <v>300000</v>
      </c>
      <c r="I160" s="5"/>
      <c r="J160" s="32"/>
      <c r="N160" s="43">
        <v>120</v>
      </c>
      <c r="O160" s="43">
        <v>270</v>
      </c>
      <c r="P160" s="43">
        <f>O160*0.08</f>
        <v>21.6</v>
      </c>
      <c r="Q160" s="43">
        <v>0</v>
      </c>
      <c r="R160" s="43">
        <v>0</v>
      </c>
      <c r="S160" s="43">
        <f t="shared" si="36"/>
        <v>291.60000000000002</v>
      </c>
      <c r="T160" s="51">
        <f t="shared" si="37"/>
        <v>280.8</v>
      </c>
      <c r="U160" s="43">
        <f t="shared" si="38"/>
        <v>-10.800000000000011</v>
      </c>
      <c r="V160" s="54">
        <f t="shared" si="39"/>
        <v>-1296.0000000000014</v>
      </c>
      <c r="W160" s="52">
        <v>2.7</v>
      </c>
      <c r="X160" s="43">
        <v>104</v>
      </c>
      <c r="Y160" s="53">
        <f t="shared" si="40"/>
        <v>280.8</v>
      </c>
      <c r="Z160" s="1">
        <f t="shared" si="41"/>
        <v>32400</v>
      </c>
      <c r="AA160" s="1">
        <f>N160*W160*X160</f>
        <v>33696</v>
      </c>
    </row>
    <row r="161" spans="2:26" x14ac:dyDescent="0.55000000000000004">
      <c r="B161" s="8"/>
      <c r="C161" s="8"/>
      <c r="D161" s="4"/>
      <c r="E161" s="5"/>
      <c r="F161" s="5"/>
      <c r="G161" s="5"/>
      <c r="H161" s="5"/>
      <c r="I161" s="5"/>
      <c r="J161" s="32"/>
      <c r="M161" t="s">
        <v>798</v>
      </c>
      <c r="O161">
        <v>36</v>
      </c>
      <c r="P161">
        <v>0</v>
      </c>
      <c r="Q161">
        <v>3</v>
      </c>
      <c r="R161">
        <v>6</v>
      </c>
      <c r="S161">
        <f>SUM(O161:R161)</f>
        <v>45</v>
      </c>
      <c r="T161" s="45">
        <v>50</v>
      </c>
      <c r="U161">
        <f>T161-S161</f>
        <v>5</v>
      </c>
      <c r="W161" t="s">
        <v>799</v>
      </c>
      <c r="Z161" s="1"/>
    </row>
    <row r="162" spans="2:26" x14ac:dyDescent="0.55000000000000004">
      <c r="B162" s="8"/>
      <c r="C162" s="8"/>
      <c r="D162" s="4" t="s">
        <v>716</v>
      </c>
      <c r="E162" s="5"/>
      <c r="F162" s="5"/>
      <c r="G162" s="5"/>
      <c r="H162" s="5">
        <v>200000</v>
      </c>
      <c r="I162" s="5"/>
      <c r="J162" s="32"/>
      <c r="M162" t="s">
        <v>805</v>
      </c>
      <c r="O162">
        <v>178.2</v>
      </c>
      <c r="P162">
        <v>0</v>
      </c>
      <c r="Q162">
        <v>10</v>
      </c>
      <c r="R162">
        <v>10</v>
      </c>
      <c r="S162">
        <f>SUM(O162:R162)</f>
        <v>198.2</v>
      </c>
      <c r="T162">
        <v>220</v>
      </c>
      <c r="U162">
        <f>T162-S162</f>
        <v>21.800000000000011</v>
      </c>
      <c r="Z162" s="1"/>
    </row>
    <row r="163" spans="2:26" x14ac:dyDescent="0.55000000000000004">
      <c r="B163" s="8"/>
      <c r="C163" s="8"/>
      <c r="D163" s="4" t="s">
        <v>716</v>
      </c>
      <c r="E163" s="5"/>
      <c r="F163" s="5"/>
      <c r="G163" s="5"/>
      <c r="H163" s="5">
        <v>300000</v>
      </c>
      <c r="I163" s="5"/>
      <c r="J163" s="32"/>
      <c r="M163" t="s">
        <v>753</v>
      </c>
      <c r="N163" s="43">
        <v>10</v>
      </c>
      <c r="O163" s="43">
        <v>210</v>
      </c>
      <c r="P163" s="43"/>
      <c r="Q163" s="43">
        <v>0</v>
      </c>
      <c r="R163" s="43">
        <v>0</v>
      </c>
      <c r="S163" s="43">
        <f>SUM(O163:R163)</f>
        <v>210</v>
      </c>
      <c r="T163" s="51">
        <f>Y163</f>
        <v>219.35</v>
      </c>
      <c r="U163" s="43">
        <f>T163-S163</f>
        <v>9.3499999999999943</v>
      </c>
      <c r="V163">
        <f>U163*N163</f>
        <v>93.499999999999943</v>
      </c>
      <c r="W163" s="52">
        <v>2.0499999999999998</v>
      </c>
      <c r="X163" s="43">
        <v>107</v>
      </c>
      <c r="Y163" s="53">
        <f>W163*X163</f>
        <v>219.35</v>
      </c>
      <c r="Z163" s="1">
        <f>O163*N163</f>
        <v>2100</v>
      </c>
    </row>
    <row r="164" spans="2:26" x14ac:dyDescent="0.55000000000000004">
      <c r="B164" s="8"/>
      <c r="C164" s="8"/>
      <c r="D164" s="4" t="s">
        <v>717</v>
      </c>
      <c r="E164" s="5"/>
      <c r="F164" s="5"/>
      <c r="G164" s="5"/>
      <c r="H164" s="5">
        <v>170000</v>
      </c>
      <c r="I164" s="5"/>
      <c r="J164" s="32"/>
      <c r="M164" t="s">
        <v>753</v>
      </c>
      <c r="N164">
        <v>10</v>
      </c>
      <c r="O164">
        <v>150</v>
      </c>
      <c r="P164">
        <v>0</v>
      </c>
      <c r="Q164">
        <v>0</v>
      </c>
      <c r="R164">
        <v>0</v>
      </c>
      <c r="S164">
        <f>SUM(O164:R164)</f>
        <v>150</v>
      </c>
      <c r="T164" s="45">
        <f>Y164</f>
        <v>157.5</v>
      </c>
      <c r="U164">
        <f>T164-S164</f>
        <v>7.5</v>
      </c>
      <c r="V164">
        <f>U164*N164</f>
        <v>75</v>
      </c>
      <c r="W164" s="34">
        <v>1.5</v>
      </c>
      <c r="X164">
        <v>105</v>
      </c>
      <c r="Y164" s="13">
        <f>W164*X164</f>
        <v>157.5</v>
      </c>
    </row>
    <row r="165" spans="2:26" x14ac:dyDescent="0.55000000000000004">
      <c r="B165" s="8"/>
      <c r="C165" s="8" t="s">
        <v>749</v>
      </c>
      <c r="D165" s="4" t="s">
        <v>736</v>
      </c>
      <c r="E165" s="5">
        <v>6043723</v>
      </c>
      <c r="F165" s="5"/>
      <c r="G165" s="5"/>
      <c r="H165" s="5"/>
      <c r="I165" s="5"/>
      <c r="J165" s="32"/>
      <c r="M165" t="s">
        <v>753</v>
      </c>
      <c r="N165" s="43">
        <v>20</v>
      </c>
      <c r="O165" s="43">
        <v>340</v>
      </c>
      <c r="P165" s="43">
        <f>O165*0.08</f>
        <v>27.2</v>
      </c>
      <c r="Q165" s="43">
        <v>0</v>
      </c>
      <c r="R165" s="43">
        <v>0</v>
      </c>
      <c r="S165" s="43">
        <f t="shared" ref="S165:S167" si="42">SUM(O165:R165)</f>
        <v>367.2</v>
      </c>
      <c r="T165" s="51">
        <f t="shared" ref="T165" si="43">Y165</f>
        <v>364</v>
      </c>
      <c r="U165" s="43">
        <f t="shared" ref="U165:U167" si="44">T165-S165</f>
        <v>-3.1999999999999886</v>
      </c>
      <c r="V165" s="54">
        <f t="shared" ref="V165" si="45">U165*N165</f>
        <v>-63.999999999999773</v>
      </c>
      <c r="W165" s="52">
        <v>3.5</v>
      </c>
      <c r="X165" s="43">
        <v>104</v>
      </c>
      <c r="Y165" s="53">
        <f t="shared" ref="Y165" si="46">W165*X165</f>
        <v>364</v>
      </c>
      <c r="Z165" s="1">
        <f t="shared" ref="Z165" si="47">O165*N165</f>
        <v>6800</v>
      </c>
    </row>
    <row r="166" spans="2:26" x14ac:dyDescent="0.55000000000000004">
      <c r="B166" s="8"/>
      <c r="C166" s="8"/>
      <c r="D166" s="4" t="s">
        <v>727</v>
      </c>
      <c r="E166" s="5"/>
      <c r="F166" s="5"/>
      <c r="G166" s="5"/>
      <c r="H166" s="5">
        <v>5444724</v>
      </c>
      <c r="I166" s="5"/>
      <c r="J166" s="32" t="s">
        <v>748</v>
      </c>
    </row>
    <row r="167" spans="2:26" x14ac:dyDescent="0.55000000000000004">
      <c r="B167" s="8"/>
      <c r="C167" s="8"/>
      <c r="D167" s="4" t="s">
        <v>728</v>
      </c>
      <c r="E167" s="5">
        <v>87738225</v>
      </c>
      <c r="F167" s="5"/>
      <c r="G167" s="5"/>
      <c r="H167" s="5"/>
      <c r="I167" s="5"/>
      <c r="J167" s="32"/>
      <c r="M167" t="s">
        <v>847</v>
      </c>
      <c r="N167" s="42"/>
      <c r="O167" s="42">
        <v>185</v>
      </c>
      <c r="P167" s="42">
        <v>0</v>
      </c>
      <c r="Q167" s="43">
        <v>0</v>
      </c>
      <c r="R167" s="43">
        <v>0</v>
      </c>
      <c r="S167" s="43">
        <f t="shared" si="42"/>
        <v>185</v>
      </c>
      <c r="T167" s="42">
        <v>200</v>
      </c>
      <c r="U167" s="43">
        <f t="shared" si="44"/>
        <v>15</v>
      </c>
    </row>
    <row r="168" spans="2:26" x14ac:dyDescent="0.55000000000000004">
      <c r="B168" s="8"/>
      <c r="C168" s="8"/>
      <c r="D168" s="4" t="s">
        <v>729</v>
      </c>
      <c r="E168" s="5"/>
      <c r="F168" s="5"/>
      <c r="G168" s="5"/>
      <c r="H168" s="5">
        <v>85536000</v>
      </c>
      <c r="I168" s="5"/>
      <c r="J168" s="32"/>
      <c r="M168" t="s">
        <v>848</v>
      </c>
      <c r="O168" s="42">
        <v>25</v>
      </c>
      <c r="P168" s="42">
        <v>0</v>
      </c>
      <c r="Q168" s="43">
        <v>0</v>
      </c>
      <c r="R168" s="43">
        <v>0</v>
      </c>
      <c r="S168" s="43">
        <f t="shared" ref="S168:S169" si="48">SUM(O168:R168)</f>
        <v>25</v>
      </c>
      <c r="T168" s="42">
        <v>50</v>
      </c>
      <c r="U168" s="43">
        <f t="shared" ref="U168:U169" si="49">T168-S168</f>
        <v>25</v>
      </c>
    </row>
    <row r="169" spans="2:26" x14ac:dyDescent="0.55000000000000004">
      <c r="B169" s="8"/>
      <c r="C169" s="8"/>
      <c r="D169" s="4" t="s">
        <v>730</v>
      </c>
      <c r="E169" s="5"/>
      <c r="F169" s="5"/>
      <c r="G169" s="5"/>
      <c r="H169" s="5"/>
      <c r="I169" s="5"/>
      <c r="J169" s="32">
        <f>AG144*10000</f>
        <v>6336000</v>
      </c>
      <c r="M169" t="s">
        <v>878</v>
      </c>
      <c r="N169">
        <v>40</v>
      </c>
      <c r="O169" s="42"/>
      <c r="R169" s="43">
        <v>0.5</v>
      </c>
      <c r="S169" s="43">
        <f t="shared" si="48"/>
        <v>0.5</v>
      </c>
      <c r="T169">
        <v>12</v>
      </c>
      <c r="U169" s="43">
        <f t="shared" si="49"/>
        <v>11.5</v>
      </c>
      <c r="V169" s="54">
        <f t="shared" ref="V169" si="50">U169*N169</f>
        <v>460</v>
      </c>
    </row>
    <row r="170" spans="2:26" x14ac:dyDescent="0.55000000000000004">
      <c r="B170" s="8"/>
      <c r="C170" s="8"/>
      <c r="D170" s="4"/>
      <c r="E170" s="5"/>
      <c r="F170" s="5"/>
      <c r="G170" s="5"/>
      <c r="H170" s="5"/>
      <c r="I170" s="5"/>
      <c r="J170" s="32"/>
    </row>
    <row r="171" spans="2:26" x14ac:dyDescent="0.55000000000000004">
      <c r="B171" s="8"/>
      <c r="C171" s="8"/>
      <c r="D171" s="4" t="s">
        <v>737</v>
      </c>
      <c r="E171" s="5"/>
      <c r="F171" s="5"/>
      <c r="G171" s="5" t="s">
        <v>750</v>
      </c>
      <c r="H171" s="5">
        <v>356400</v>
      </c>
      <c r="I171" s="5"/>
      <c r="J171" s="32">
        <f>H171*0.08/1.08</f>
        <v>26400</v>
      </c>
      <c r="L171" t="s">
        <v>897</v>
      </c>
      <c r="M171" s="42" t="s">
        <v>879</v>
      </c>
      <c r="N171" s="42"/>
      <c r="O171" s="42">
        <v>90</v>
      </c>
      <c r="P171" s="42">
        <f>O171*0.08</f>
        <v>7.2</v>
      </c>
      <c r="Q171" s="42">
        <v>3</v>
      </c>
      <c r="R171" s="42">
        <v>5</v>
      </c>
      <c r="S171" s="42">
        <f t="shared" ref="S171" si="51">SUM(O171:R171)</f>
        <v>105.2</v>
      </c>
      <c r="T171" s="42">
        <v>150</v>
      </c>
      <c r="U171" s="42">
        <f t="shared" ref="U171" si="52">T171-S171</f>
        <v>44.8</v>
      </c>
    </row>
    <row r="172" spans="2:26" x14ac:dyDescent="0.55000000000000004">
      <c r="B172" s="8"/>
      <c r="C172" s="8"/>
      <c r="D172" s="4" t="s">
        <v>674</v>
      </c>
      <c r="E172" s="5"/>
      <c r="F172" s="5"/>
      <c r="G172" s="5" t="s">
        <v>750</v>
      </c>
      <c r="H172" s="5">
        <v>3500</v>
      </c>
      <c r="I172" s="5"/>
      <c r="J172" s="18" t="s">
        <v>747</v>
      </c>
      <c r="L172" t="s">
        <v>898</v>
      </c>
      <c r="M172" s="42" t="s">
        <v>880</v>
      </c>
      <c r="N172" s="42"/>
      <c r="O172" s="42">
        <v>100</v>
      </c>
      <c r="P172" s="42">
        <f>O172*0.08</f>
        <v>8</v>
      </c>
      <c r="Q172" s="42">
        <v>10</v>
      </c>
      <c r="R172" s="42">
        <v>20</v>
      </c>
      <c r="S172" s="42">
        <f t="shared" ref="S172" si="53">SUM(O172:R172)</f>
        <v>138</v>
      </c>
      <c r="T172" s="42">
        <v>150</v>
      </c>
      <c r="U172" s="42">
        <f t="shared" ref="U172" si="54">T172-S172</f>
        <v>12</v>
      </c>
    </row>
    <row r="173" spans="2:26" x14ac:dyDescent="0.55000000000000004">
      <c r="B173" s="8"/>
      <c r="C173" s="8" t="s">
        <v>806</v>
      </c>
      <c r="D173" s="4" t="s">
        <v>738</v>
      </c>
      <c r="E173" s="5">
        <v>700000</v>
      </c>
      <c r="F173" s="5"/>
      <c r="G173" s="5"/>
      <c r="H173" s="5"/>
      <c r="I173" s="5"/>
      <c r="J173" s="18"/>
      <c r="M173" s="42" t="s">
        <v>905</v>
      </c>
      <c r="N173" s="11" t="s">
        <v>906</v>
      </c>
      <c r="O173" s="42">
        <v>61.5</v>
      </c>
      <c r="P173" s="42">
        <f>O173*0.08</f>
        <v>4.92</v>
      </c>
      <c r="Q173" s="42">
        <v>2.5</v>
      </c>
      <c r="R173" s="42">
        <v>7</v>
      </c>
      <c r="S173" s="42">
        <f t="shared" ref="S173" si="55">SUM(O173:R173)</f>
        <v>75.92</v>
      </c>
      <c r="T173" s="42">
        <v>80</v>
      </c>
      <c r="U173" s="42">
        <f t="shared" ref="U173" si="56">T173-S173</f>
        <v>4.0799999999999983</v>
      </c>
      <c r="W173" t="s">
        <v>907</v>
      </c>
    </row>
    <row r="174" spans="2:26" x14ac:dyDescent="0.55000000000000004">
      <c r="B174" s="8"/>
      <c r="C174" s="8"/>
      <c r="D174" s="4" t="s">
        <v>262</v>
      </c>
      <c r="E174" s="5"/>
      <c r="F174" s="5"/>
      <c r="G174" s="5"/>
      <c r="H174" s="5">
        <v>6904</v>
      </c>
      <c r="I174" s="5"/>
      <c r="J174" s="18"/>
    </row>
    <row r="175" spans="2:26" x14ac:dyDescent="0.55000000000000004">
      <c r="B175" s="8"/>
      <c r="C175" s="8"/>
      <c r="D175" s="4" t="s">
        <v>258</v>
      </c>
      <c r="E175" s="5"/>
      <c r="F175" s="5"/>
      <c r="G175" s="5"/>
      <c r="H175" s="5">
        <v>60000</v>
      </c>
      <c r="I175" s="5"/>
      <c r="J175" s="18"/>
      <c r="M175" t="s">
        <v>913</v>
      </c>
      <c r="O175">
        <v>74</v>
      </c>
      <c r="P175" s="42">
        <f>O175*0.08</f>
        <v>5.92</v>
      </c>
      <c r="Q175">
        <v>2.5</v>
      </c>
      <c r="R175">
        <v>4.5</v>
      </c>
      <c r="S175" s="42">
        <f t="shared" ref="S175" si="57">SUM(O175:R175)</f>
        <v>86.92</v>
      </c>
      <c r="T175" s="42">
        <v>87</v>
      </c>
      <c r="U175" s="42">
        <f t="shared" ref="U175" si="58">T175-S175</f>
        <v>7.9999999999998295E-2</v>
      </c>
      <c r="W175" t="s">
        <v>911</v>
      </c>
    </row>
    <row r="176" spans="2:26" x14ac:dyDescent="0.55000000000000004">
      <c r="B176" s="8"/>
      <c r="C176" s="8"/>
      <c r="D176" s="4"/>
      <c r="E176" s="5"/>
      <c r="F176" s="5"/>
      <c r="G176" s="5"/>
      <c r="H176" s="5"/>
      <c r="I176" s="5"/>
      <c r="J176" s="18"/>
      <c r="M176" t="s">
        <v>912</v>
      </c>
      <c r="O176">
        <v>70</v>
      </c>
      <c r="P176" s="42">
        <f>O176*0.08</f>
        <v>5.6000000000000005</v>
      </c>
      <c r="Q176">
        <v>2.5</v>
      </c>
      <c r="R176">
        <v>4.5</v>
      </c>
      <c r="S176" s="42">
        <f t="shared" ref="S176:S177" si="59">SUM(O176:R176)</f>
        <v>82.6</v>
      </c>
      <c r="T176" s="42">
        <v>83</v>
      </c>
      <c r="U176" s="42">
        <f t="shared" ref="U176:U177" si="60">T176-S176</f>
        <v>0.40000000000000568</v>
      </c>
      <c r="W176" t="s">
        <v>911</v>
      </c>
    </row>
    <row r="177" spans="2:28" x14ac:dyDescent="0.55000000000000004">
      <c r="B177" s="8"/>
      <c r="C177" s="8"/>
      <c r="D177" s="4" t="s">
        <v>812</v>
      </c>
      <c r="E177" s="5"/>
      <c r="F177" s="5"/>
      <c r="G177" s="5" t="s">
        <v>330</v>
      </c>
      <c r="H177" s="5">
        <v>3700000</v>
      </c>
      <c r="I177" s="5"/>
      <c r="J177" s="32">
        <f>H177*0.08/1.08</f>
        <v>274074.07407407404</v>
      </c>
      <c r="M177" t="s">
        <v>914</v>
      </c>
      <c r="O177">
        <v>68</v>
      </c>
      <c r="P177" s="42">
        <f>O177*0.08</f>
        <v>5.44</v>
      </c>
      <c r="Q177">
        <v>2.5</v>
      </c>
      <c r="R177">
        <v>4.5</v>
      </c>
      <c r="S177" s="42">
        <f t="shared" si="59"/>
        <v>80.44</v>
      </c>
      <c r="T177" s="42">
        <v>81</v>
      </c>
      <c r="U177" s="42">
        <f t="shared" si="60"/>
        <v>0.56000000000000227</v>
      </c>
      <c r="W177" t="s">
        <v>911</v>
      </c>
    </row>
    <row r="178" spans="2:28" x14ac:dyDescent="0.55000000000000004">
      <c r="B178" s="8"/>
      <c r="C178" s="8"/>
      <c r="D178" s="4" t="s">
        <v>674</v>
      </c>
      <c r="E178" s="5"/>
      <c r="F178" s="5"/>
      <c r="G178" s="5" t="s">
        <v>330</v>
      </c>
      <c r="H178" s="5">
        <v>270000</v>
      </c>
      <c r="I178" s="5"/>
      <c r="J178" s="18"/>
      <c r="M178" t="s">
        <v>910</v>
      </c>
      <c r="O178">
        <v>56</v>
      </c>
      <c r="P178" s="42">
        <f>O178*0.08</f>
        <v>4.4800000000000004</v>
      </c>
      <c r="Q178">
        <v>3</v>
      </c>
      <c r="R178">
        <v>5</v>
      </c>
      <c r="S178" s="42">
        <f t="shared" ref="S178" si="61">SUM(O178:R178)</f>
        <v>68.48</v>
      </c>
      <c r="T178" s="42">
        <v>69</v>
      </c>
      <c r="U178" s="42">
        <f t="shared" ref="U178" si="62">T178-S178</f>
        <v>0.51999999999999602</v>
      </c>
      <c r="W178" t="s">
        <v>911</v>
      </c>
    </row>
    <row r="179" spans="2:28" x14ac:dyDescent="0.55000000000000004">
      <c r="B179" s="8"/>
      <c r="C179" s="8" t="s">
        <v>806</v>
      </c>
      <c r="D179" s="4" t="s">
        <v>811</v>
      </c>
      <c r="E179" s="5">
        <v>4600000</v>
      </c>
      <c r="F179" s="5"/>
      <c r="G179" s="5"/>
      <c r="H179" s="5"/>
      <c r="I179" s="5"/>
      <c r="J179" s="18"/>
      <c r="N179" t="s">
        <v>993</v>
      </c>
      <c r="O179" t="s">
        <v>994</v>
      </c>
      <c r="P179" t="s">
        <v>995</v>
      </c>
      <c r="Q179" t="s">
        <v>996</v>
      </c>
      <c r="R179" t="s">
        <v>997</v>
      </c>
      <c r="S179" t="s">
        <v>998</v>
      </c>
      <c r="T179" t="s">
        <v>999</v>
      </c>
      <c r="U179" t="s">
        <v>1000</v>
      </c>
      <c r="V179" t="s">
        <v>1001</v>
      </c>
      <c r="W179" t="s">
        <v>1002</v>
      </c>
      <c r="X179" t="s">
        <v>1003</v>
      </c>
      <c r="Y179" t="s">
        <v>1004</v>
      </c>
      <c r="Z179" t="s">
        <v>1005</v>
      </c>
    </row>
    <row r="180" spans="2:28" x14ac:dyDescent="0.55000000000000004">
      <c r="B180" s="8"/>
      <c r="C180" s="8"/>
      <c r="D180" s="4" t="s">
        <v>262</v>
      </c>
      <c r="E180" s="5"/>
      <c r="F180" s="5"/>
      <c r="G180" s="5"/>
      <c r="H180" s="5">
        <v>6904</v>
      </c>
      <c r="I180" s="5"/>
      <c r="J180" s="18"/>
      <c r="L180" t="s">
        <v>963</v>
      </c>
      <c r="M180" t="s">
        <v>754</v>
      </c>
      <c r="N180" s="43">
        <v>20</v>
      </c>
      <c r="O180" s="43">
        <v>340</v>
      </c>
      <c r="P180" s="43">
        <f>O180*0.08</f>
        <v>27.2</v>
      </c>
      <c r="Q180" s="43">
        <v>0</v>
      </c>
      <c r="R180" s="43">
        <v>0</v>
      </c>
      <c r="S180" s="43">
        <f t="shared" ref="S180" si="63">SUM(O180:R180)</f>
        <v>367.2</v>
      </c>
      <c r="T180" s="51">
        <f t="shared" ref="T180" si="64">Y180</f>
        <v>372.75</v>
      </c>
      <c r="U180" s="43">
        <f t="shared" ref="U180" si="65">T180-S180</f>
        <v>5.5500000000000114</v>
      </c>
      <c r="V180" s="54">
        <f t="shared" ref="V180" si="66">U180*N180</f>
        <v>111.00000000000023</v>
      </c>
      <c r="W180" s="52">
        <v>3.5</v>
      </c>
      <c r="X180" s="43">
        <v>106.5</v>
      </c>
      <c r="Y180" s="53">
        <f t="shared" ref="Y180" si="67">W180*X180</f>
        <v>372.75</v>
      </c>
      <c r="Z180" s="1">
        <f>Y180*N180</f>
        <v>7455</v>
      </c>
      <c r="AA180" s="11" t="s">
        <v>964</v>
      </c>
    </row>
    <row r="181" spans="2:28" x14ac:dyDescent="0.55000000000000004">
      <c r="B181" s="8"/>
      <c r="C181" s="8"/>
      <c r="D181" s="4" t="s">
        <v>258</v>
      </c>
      <c r="E181" s="5"/>
      <c r="F181" s="5"/>
      <c r="G181" s="5"/>
      <c r="H181" s="5">
        <v>60000</v>
      </c>
      <c r="I181" s="5"/>
      <c r="J181" s="18"/>
      <c r="M181" t="s">
        <v>754</v>
      </c>
      <c r="N181" s="43">
        <v>20</v>
      </c>
      <c r="O181" s="43">
        <v>380</v>
      </c>
      <c r="P181" s="43">
        <f>O181*0.08</f>
        <v>30.400000000000002</v>
      </c>
      <c r="Q181" s="43">
        <v>0</v>
      </c>
      <c r="R181" s="43">
        <v>0</v>
      </c>
      <c r="S181" s="43">
        <f t="shared" ref="S181" si="68">SUM(O181:R181)</f>
        <v>410.4</v>
      </c>
      <c r="T181" s="51">
        <f t="shared" ref="T181" si="69">Y181</f>
        <v>409.81</v>
      </c>
      <c r="U181" s="43">
        <f t="shared" ref="U181" si="70">T181-S181</f>
        <v>-0.58999999999997499</v>
      </c>
      <c r="V181" s="54">
        <f t="shared" ref="V181" si="71">U181*N181</f>
        <v>-11.7999999999995</v>
      </c>
      <c r="W181" s="52">
        <v>3.83</v>
      </c>
      <c r="X181" s="43">
        <v>107</v>
      </c>
      <c r="Y181" s="53">
        <f t="shared" ref="Y181" si="72">W181*X181</f>
        <v>409.81</v>
      </c>
      <c r="Z181" s="1">
        <f>Y181*N181</f>
        <v>8196.2000000000007</v>
      </c>
      <c r="AA181" t="s">
        <v>965</v>
      </c>
    </row>
    <row r="182" spans="2:28" x14ac:dyDescent="0.55000000000000004">
      <c r="B182" s="8"/>
      <c r="C182" s="8"/>
      <c r="D182" s="4"/>
      <c r="E182" s="5"/>
      <c r="F182" s="5"/>
      <c r="G182" s="5"/>
      <c r="H182" s="5"/>
      <c r="I182" s="5"/>
      <c r="J182" s="18"/>
      <c r="N182" s="43">
        <v>20</v>
      </c>
      <c r="O182" s="43">
        <v>380</v>
      </c>
      <c r="P182" s="43"/>
      <c r="Q182" s="43">
        <v>0</v>
      </c>
      <c r="R182" s="43">
        <v>0</v>
      </c>
      <c r="S182" s="43">
        <f t="shared" ref="S182:S183" si="73">SUM(O182:R182)</f>
        <v>380</v>
      </c>
      <c r="T182" s="51">
        <f t="shared" ref="T182:T183" si="74">Y182</f>
        <v>409.81</v>
      </c>
      <c r="U182" s="43">
        <f t="shared" ref="U182:U183" si="75">T182-S182</f>
        <v>29.810000000000002</v>
      </c>
      <c r="V182" s="54">
        <f t="shared" ref="V182:V183" si="76">U182*N182</f>
        <v>596.20000000000005</v>
      </c>
      <c r="W182" s="52">
        <v>3.83</v>
      </c>
      <c r="X182" s="43">
        <v>107</v>
      </c>
      <c r="Y182" s="53">
        <f t="shared" ref="Y182:Y183" si="77">W182*X182</f>
        <v>409.81</v>
      </c>
      <c r="Z182" s="1">
        <f>Y182*N182</f>
        <v>8196.2000000000007</v>
      </c>
      <c r="AA182" t="s">
        <v>966</v>
      </c>
    </row>
    <row r="183" spans="2:28" x14ac:dyDescent="0.55000000000000004">
      <c r="B183" s="8"/>
      <c r="C183" s="8"/>
      <c r="D183" s="4" t="s">
        <v>881</v>
      </c>
      <c r="E183" s="5"/>
      <c r="F183" s="5"/>
      <c r="G183" s="5"/>
      <c r="H183" s="5">
        <v>900000</v>
      </c>
      <c r="I183" s="5"/>
      <c r="J183" s="18" t="s">
        <v>991</v>
      </c>
      <c r="N183" s="43">
        <v>20</v>
      </c>
      <c r="O183" s="43">
        <v>380</v>
      </c>
      <c r="P183" s="43">
        <f>O183*0.08</f>
        <v>30.400000000000002</v>
      </c>
      <c r="Q183" s="43">
        <v>0</v>
      </c>
      <c r="R183" s="43">
        <v>0</v>
      </c>
      <c r="S183" s="43">
        <f t="shared" si="73"/>
        <v>410.4</v>
      </c>
      <c r="T183" s="51">
        <f t="shared" si="74"/>
        <v>398.32</v>
      </c>
      <c r="U183" s="43">
        <f t="shared" si="75"/>
        <v>-12.079999999999984</v>
      </c>
      <c r="V183" s="54">
        <f t="shared" si="76"/>
        <v>-241.59999999999968</v>
      </c>
      <c r="W183" s="52">
        <v>3.83</v>
      </c>
      <c r="X183" s="43">
        <v>104</v>
      </c>
      <c r="Y183" s="53">
        <f t="shared" si="77"/>
        <v>398.32</v>
      </c>
      <c r="Z183" s="1">
        <f>Y183*N183</f>
        <v>7966.4</v>
      </c>
      <c r="AA183" t="s">
        <v>967</v>
      </c>
    </row>
    <row r="184" spans="2:28" ht="18.5" thickBot="1" x14ac:dyDescent="0.6">
      <c r="B184" s="8"/>
      <c r="C184" s="8"/>
      <c r="D184" s="4" t="s">
        <v>882</v>
      </c>
      <c r="E184" s="5"/>
      <c r="F184" s="5"/>
      <c r="G184" s="5"/>
      <c r="H184" s="5">
        <v>1000000</v>
      </c>
      <c r="I184" s="5"/>
      <c r="J184" s="18" t="s">
        <v>991</v>
      </c>
      <c r="N184" s="43">
        <v>20</v>
      </c>
      <c r="O184" s="43">
        <v>380</v>
      </c>
      <c r="P184" s="43"/>
      <c r="Q184" s="43">
        <v>0</v>
      </c>
      <c r="R184" s="43">
        <v>0</v>
      </c>
      <c r="S184" s="43">
        <f t="shared" ref="S184" si="78">SUM(O184:R184)</f>
        <v>380</v>
      </c>
      <c r="T184" s="51">
        <f t="shared" ref="T184:T185" si="79">Y184</f>
        <v>398.32</v>
      </c>
      <c r="U184" s="43">
        <f t="shared" ref="U184:U185" si="80">T184-S184</f>
        <v>18.319999999999993</v>
      </c>
      <c r="V184" s="54">
        <f t="shared" ref="V184:V185" si="81">U184*N184</f>
        <v>366.39999999999986</v>
      </c>
      <c r="W184" s="52">
        <v>3.83</v>
      </c>
      <c r="X184" s="43">
        <v>104</v>
      </c>
      <c r="Y184" s="53">
        <f t="shared" ref="Y184:Y185" si="82">W184*X184</f>
        <v>398.32</v>
      </c>
      <c r="Z184" s="1">
        <f>Y184*N184</f>
        <v>7966.4</v>
      </c>
      <c r="AA184" t="s">
        <v>968</v>
      </c>
    </row>
    <row r="185" spans="2:28" x14ac:dyDescent="0.55000000000000004">
      <c r="B185" s="8"/>
      <c r="C185" s="8"/>
      <c r="D185" s="4" t="s">
        <v>674</v>
      </c>
      <c r="E185" s="5"/>
      <c r="F185" s="5"/>
      <c r="G185" s="5"/>
      <c r="H185" s="5">
        <v>120000</v>
      </c>
      <c r="I185" s="5"/>
      <c r="J185" s="18"/>
      <c r="L185" s="57" t="s">
        <v>973</v>
      </c>
      <c r="M185" s="58">
        <v>365</v>
      </c>
      <c r="N185" s="59">
        <v>20</v>
      </c>
      <c r="O185" s="59">
        <f>M$185</f>
        <v>365</v>
      </c>
      <c r="P185" s="59">
        <f>O185*0.08</f>
        <v>29.2</v>
      </c>
      <c r="Q185" s="59">
        <v>0</v>
      </c>
      <c r="R185" s="59">
        <v>0</v>
      </c>
      <c r="S185" s="59">
        <f t="shared" ref="S185" si="83">SUM(O185:R185)</f>
        <v>394.2</v>
      </c>
      <c r="T185" s="60">
        <f t="shared" si="79"/>
        <v>392.20000000000005</v>
      </c>
      <c r="U185" s="59">
        <f t="shared" si="80"/>
        <v>-1.9999999999999432</v>
      </c>
      <c r="V185" s="61">
        <f t="shared" si="81"/>
        <v>-39.999999999998863</v>
      </c>
      <c r="W185" s="62">
        <v>3.7</v>
      </c>
      <c r="X185" s="59">
        <v>106</v>
      </c>
      <c r="Y185" s="63">
        <f t="shared" si="82"/>
        <v>392.20000000000005</v>
      </c>
      <c r="Z185" s="64">
        <f>Y185*N185</f>
        <v>7844.0000000000009</v>
      </c>
      <c r="AA185" s="58" t="s">
        <v>969</v>
      </c>
      <c r="AB185" s="65"/>
    </row>
    <row r="186" spans="2:28" x14ac:dyDescent="0.55000000000000004">
      <c r="B186" s="8"/>
      <c r="C186" s="8" t="s">
        <v>889</v>
      </c>
      <c r="D186" s="4" t="s">
        <v>883</v>
      </c>
      <c r="E186" s="5">
        <v>1670000</v>
      </c>
      <c r="F186" s="5"/>
      <c r="G186" s="5"/>
      <c r="H186" s="5"/>
      <c r="I186" s="5"/>
      <c r="J186" s="18"/>
      <c r="L186" s="66"/>
      <c r="M186" s="67"/>
      <c r="N186" s="68">
        <v>20</v>
      </c>
      <c r="O186" s="68">
        <f t="shared" ref="O186:O188" si="84">M$185</f>
        <v>365</v>
      </c>
      <c r="P186" s="68"/>
      <c r="Q186" s="68">
        <v>0</v>
      </c>
      <c r="R186" s="68">
        <v>0</v>
      </c>
      <c r="S186" s="68">
        <f t="shared" ref="S186:S194" si="85">SUM(O186:R186)</f>
        <v>365</v>
      </c>
      <c r="T186" s="69">
        <f t="shared" ref="T186:T187" si="86">Y186</f>
        <v>392.20000000000005</v>
      </c>
      <c r="U186" s="68">
        <f t="shared" ref="U186:U194" si="87">T186-S186</f>
        <v>27.200000000000045</v>
      </c>
      <c r="V186" s="70">
        <f t="shared" ref="V186:V187" si="88">U186*N186</f>
        <v>544.00000000000091</v>
      </c>
      <c r="W186" s="71">
        <v>3.7</v>
      </c>
      <c r="X186" s="68">
        <v>106</v>
      </c>
      <c r="Y186" s="72">
        <f t="shared" ref="Y186:Y187" si="89">W186*X186</f>
        <v>392.20000000000005</v>
      </c>
      <c r="Z186" s="73">
        <f>Y186*N186</f>
        <v>7844.0000000000009</v>
      </c>
      <c r="AA186" s="67" t="s">
        <v>970</v>
      </c>
      <c r="AB186" s="74"/>
    </row>
    <row r="187" spans="2:28" x14ac:dyDescent="0.55000000000000004">
      <c r="B187" s="8"/>
      <c r="C187" s="8" t="s">
        <v>890</v>
      </c>
      <c r="D187" s="4" t="s">
        <v>884</v>
      </c>
      <c r="E187" s="5">
        <v>1900000</v>
      </c>
      <c r="F187" s="5"/>
      <c r="G187" s="5"/>
      <c r="H187" s="5"/>
      <c r="I187" s="5"/>
      <c r="J187" s="18"/>
      <c r="L187" s="75" t="s">
        <v>972</v>
      </c>
      <c r="M187" s="67"/>
      <c r="N187" s="68">
        <v>20</v>
      </c>
      <c r="O187" s="68">
        <f t="shared" si="84"/>
        <v>365</v>
      </c>
      <c r="P187" s="68">
        <f>O187*0.08</f>
        <v>29.2</v>
      </c>
      <c r="Q187" s="68">
        <v>0</v>
      </c>
      <c r="R187" s="68">
        <v>0</v>
      </c>
      <c r="S187" s="68">
        <f t="shared" ref="S187" si="90">SUM(O187:R187)</f>
        <v>394.2</v>
      </c>
      <c r="T187" s="69">
        <f t="shared" si="86"/>
        <v>381.1</v>
      </c>
      <c r="U187" s="68">
        <f t="shared" si="87"/>
        <v>-13.099999999999966</v>
      </c>
      <c r="V187" s="70">
        <f t="shared" si="88"/>
        <v>-261.99999999999932</v>
      </c>
      <c r="W187" s="71">
        <v>3.7</v>
      </c>
      <c r="X187" s="68">
        <v>103</v>
      </c>
      <c r="Y187" s="72">
        <f t="shared" si="89"/>
        <v>381.1</v>
      </c>
      <c r="Z187" s="73">
        <f>Y187*N187</f>
        <v>7622</v>
      </c>
      <c r="AA187" s="67"/>
      <c r="AB187" s="74"/>
    </row>
    <row r="188" spans="2:28" ht="18.5" thickBot="1" x14ac:dyDescent="0.6">
      <c r="B188" s="8"/>
      <c r="C188" s="8"/>
      <c r="D188" s="4" t="s">
        <v>262</v>
      </c>
      <c r="E188" s="5"/>
      <c r="F188" s="5"/>
      <c r="G188" s="5"/>
      <c r="H188" s="5">
        <v>13824</v>
      </c>
      <c r="I188" s="5"/>
      <c r="J188" s="18"/>
      <c r="L188" s="76"/>
      <c r="M188" s="77"/>
      <c r="N188" s="78">
        <v>20</v>
      </c>
      <c r="O188" s="78">
        <f t="shared" si="84"/>
        <v>365</v>
      </c>
      <c r="P188" s="78"/>
      <c r="Q188" s="78">
        <v>0</v>
      </c>
      <c r="R188" s="78">
        <v>0</v>
      </c>
      <c r="S188" s="78">
        <f t="shared" ref="S188" si="91">SUM(O188:R188)</f>
        <v>365</v>
      </c>
      <c r="T188" s="79">
        <f t="shared" ref="T188:T191" si="92">Y188</f>
        <v>381.1</v>
      </c>
      <c r="U188" s="78">
        <f t="shared" ref="U188:U191" si="93">T188-S188</f>
        <v>16.100000000000023</v>
      </c>
      <c r="V188" s="80">
        <f t="shared" ref="V188:V191" si="94">U188*N188</f>
        <v>322.00000000000045</v>
      </c>
      <c r="W188" s="81">
        <v>3.7</v>
      </c>
      <c r="X188" s="78">
        <v>103</v>
      </c>
      <c r="Y188" s="82">
        <f t="shared" ref="Y188:Y191" si="95">W188*X188</f>
        <v>381.1</v>
      </c>
      <c r="Z188" s="83">
        <f>Y188*N188</f>
        <v>7622</v>
      </c>
      <c r="AA188" s="77"/>
      <c r="AB188" s="84"/>
    </row>
    <row r="189" spans="2:28" x14ac:dyDescent="0.55000000000000004">
      <c r="B189" s="8"/>
      <c r="C189" s="8"/>
      <c r="D189" s="4" t="s">
        <v>258</v>
      </c>
      <c r="E189" s="5"/>
      <c r="F189" s="5"/>
      <c r="G189" s="5"/>
      <c r="H189" s="5">
        <v>250000</v>
      </c>
      <c r="I189" s="5"/>
      <c r="J189" s="18"/>
      <c r="L189" s="57" t="s">
        <v>974</v>
      </c>
      <c r="M189" s="58">
        <v>368</v>
      </c>
      <c r="N189" s="59">
        <v>20</v>
      </c>
      <c r="O189" s="59">
        <f>M$189</f>
        <v>368</v>
      </c>
      <c r="P189" s="59">
        <f>O189*0.08</f>
        <v>29.44</v>
      </c>
      <c r="Q189" s="59">
        <v>0</v>
      </c>
      <c r="R189" s="59">
        <v>0</v>
      </c>
      <c r="S189" s="59">
        <f t="shared" ref="S189" si="96">SUM(O189:R189)</f>
        <v>397.44</v>
      </c>
      <c r="T189" s="60">
        <f t="shared" si="92"/>
        <v>394.05</v>
      </c>
      <c r="U189" s="59">
        <f t="shared" si="93"/>
        <v>-3.3899999999999864</v>
      </c>
      <c r="V189" s="61">
        <f t="shared" si="94"/>
        <v>-67.799999999999727</v>
      </c>
      <c r="W189" s="62">
        <v>3.7</v>
      </c>
      <c r="X189" s="59">
        <v>106.5</v>
      </c>
      <c r="Y189" s="63">
        <f t="shared" si="95"/>
        <v>394.05</v>
      </c>
      <c r="Z189" s="64">
        <f>Y189*N189</f>
        <v>7881</v>
      </c>
      <c r="AA189" s="58" t="s">
        <v>969</v>
      </c>
      <c r="AB189" s="65"/>
    </row>
    <row r="190" spans="2:28" x14ac:dyDescent="0.55000000000000004">
      <c r="B190" s="8"/>
      <c r="C190" s="8"/>
      <c r="D190" s="4"/>
      <c r="E190" s="5"/>
      <c r="F190" s="5"/>
      <c r="G190" s="5"/>
      <c r="H190" s="5"/>
      <c r="I190" s="5"/>
      <c r="J190" s="18"/>
      <c r="L190" s="66"/>
      <c r="M190" s="67"/>
      <c r="N190" s="68">
        <v>20</v>
      </c>
      <c r="O190" s="68">
        <f t="shared" ref="O190:O192" si="97">M$189</f>
        <v>368</v>
      </c>
      <c r="P190" s="68"/>
      <c r="Q190" s="68">
        <v>0</v>
      </c>
      <c r="R190" s="68">
        <v>0</v>
      </c>
      <c r="S190" s="68">
        <f t="shared" ref="S190" si="98">SUM(O190:R190)</f>
        <v>368</v>
      </c>
      <c r="T190" s="69">
        <f t="shared" si="92"/>
        <v>394.05</v>
      </c>
      <c r="U190" s="68">
        <f t="shared" si="93"/>
        <v>26.050000000000011</v>
      </c>
      <c r="V190" s="70">
        <f t="shared" si="94"/>
        <v>521.00000000000023</v>
      </c>
      <c r="W190" s="71">
        <v>3.7</v>
      </c>
      <c r="X190" s="68">
        <v>106.5</v>
      </c>
      <c r="Y190" s="72">
        <f t="shared" si="95"/>
        <v>394.05</v>
      </c>
      <c r="Z190" s="73">
        <f>Y190*N190</f>
        <v>7881</v>
      </c>
      <c r="AA190" s="67" t="s">
        <v>970</v>
      </c>
      <c r="AB190" s="74"/>
    </row>
    <row r="191" spans="2:28" x14ac:dyDescent="0.55000000000000004">
      <c r="B191" s="8"/>
      <c r="C191" s="8"/>
      <c r="D191" s="4" t="s">
        <v>885</v>
      </c>
      <c r="E191" s="5"/>
      <c r="F191" s="5"/>
      <c r="G191" s="5"/>
      <c r="H191" s="5">
        <v>200000</v>
      </c>
      <c r="I191" s="5"/>
      <c r="J191" s="18" t="s">
        <v>888</v>
      </c>
      <c r="L191" s="75" t="s">
        <v>972</v>
      </c>
      <c r="M191" s="67"/>
      <c r="N191" s="68">
        <v>20</v>
      </c>
      <c r="O191" s="68">
        <f t="shared" si="97"/>
        <v>368</v>
      </c>
      <c r="P191" s="68">
        <f>O191*0.08</f>
        <v>29.44</v>
      </c>
      <c r="Q191" s="68">
        <v>0</v>
      </c>
      <c r="R191" s="68">
        <v>0</v>
      </c>
      <c r="S191" s="68">
        <f t="shared" ref="S191" si="99">SUM(O191:R191)</f>
        <v>397.44</v>
      </c>
      <c r="T191" s="69">
        <f t="shared" si="92"/>
        <v>381.1</v>
      </c>
      <c r="U191" s="68">
        <f t="shared" si="93"/>
        <v>-16.339999999999975</v>
      </c>
      <c r="V191" s="70">
        <f t="shared" si="94"/>
        <v>-326.7999999999995</v>
      </c>
      <c r="W191" s="71">
        <v>3.7</v>
      </c>
      <c r="X191" s="68">
        <v>103</v>
      </c>
      <c r="Y191" s="72">
        <f t="shared" si="95"/>
        <v>381.1</v>
      </c>
      <c r="Z191" s="73">
        <f>Y191*N191</f>
        <v>7622</v>
      </c>
      <c r="AA191" s="67"/>
      <c r="AB191" s="74"/>
    </row>
    <row r="192" spans="2:28" ht="18.5" thickBot="1" x14ac:dyDescent="0.6">
      <c r="B192" s="8"/>
      <c r="C192" s="8"/>
      <c r="D192" s="4" t="s">
        <v>885</v>
      </c>
      <c r="E192" s="5"/>
      <c r="F192" s="5"/>
      <c r="G192" s="5"/>
      <c r="H192" s="5">
        <v>300000</v>
      </c>
      <c r="I192" s="5"/>
      <c r="J192" s="18" t="s">
        <v>888</v>
      </c>
      <c r="L192" s="76"/>
      <c r="M192" s="77"/>
      <c r="N192" s="78">
        <v>20</v>
      </c>
      <c r="O192" s="78">
        <f t="shared" si="97"/>
        <v>368</v>
      </c>
      <c r="P192" s="78"/>
      <c r="Q192" s="78">
        <v>0</v>
      </c>
      <c r="R192" s="78">
        <v>0</v>
      </c>
      <c r="S192" s="78">
        <f t="shared" ref="S192" si="100">SUM(O192:R192)</f>
        <v>368</v>
      </c>
      <c r="T192" s="79">
        <f t="shared" ref="T192" si="101">Y192</f>
        <v>381.1</v>
      </c>
      <c r="U192" s="78">
        <f t="shared" ref="U192" si="102">T192-S192</f>
        <v>13.100000000000023</v>
      </c>
      <c r="V192" s="80">
        <f t="shared" ref="V192" si="103">U192*N192</f>
        <v>262.00000000000045</v>
      </c>
      <c r="W192" s="81">
        <v>3.7</v>
      </c>
      <c r="X192" s="78">
        <v>103</v>
      </c>
      <c r="Y192" s="82">
        <f t="shared" ref="Y192" si="104">W192*X192</f>
        <v>381.1</v>
      </c>
      <c r="Z192" s="83">
        <f>Y192*N192</f>
        <v>7622</v>
      </c>
      <c r="AA192" s="77"/>
      <c r="AB192" s="84"/>
    </row>
    <row r="193" spans="2:29" x14ac:dyDescent="0.55000000000000004">
      <c r="B193" s="8"/>
      <c r="C193" s="8"/>
      <c r="D193" s="4" t="s">
        <v>886</v>
      </c>
      <c r="E193" s="5"/>
      <c r="F193" s="5"/>
      <c r="G193" s="5"/>
      <c r="H193" s="5">
        <v>170000</v>
      </c>
      <c r="I193" s="5"/>
      <c r="J193" s="18" t="s">
        <v>888</v>
      </c>
    </row>
    <row r="194" spans="2:29" x14ac:dyDescent="0.55000000000000004">
      <c r="B194" s="8"/>
      <c r="C194" s="8"/>
      <c r="D194" s="4" t="s">
        <v>887</v>
      </c>
      <c r="E194" s="5"/>
      <c r="F194" s="5"/>
      <c r="G194" s="5"/>
      <c r="H194" s="5">
        <v>3000000</v>
      </c>
      <c r="I194" s="5"/>
      <c r="J194" s="18"/>
      <c r="L194" t="s">
        <v>992</v>
      </c>
      <c r="M194" t="s">
        <v>971</v>
      </c>
      <c r="N194" s="43">
        <v>1</v>
      </c>
      <c r="O194" s="43">
        <v>268</v>
      </c>
      <c r="P194" s="43">
        <f>O194*0.08</f>
        <v>21.44</v>
      </c>
      <c r="Q194" s="43">
        <v>3</v>
      </c>
      <c r="R194" s="43">
        <v>6</v>
      </c>
      <c r="S194" s="43">
        <f t="shared" si="85"/>
        <v>298.44</v>
      </c>
      <c r="T194">
        <v>300</v>
      </c>
      <c r="U194" s="43">
        <f t="shared" si="87"/>
        <v>1.5600000000000023</v>
      </c>
      <c r="W194" t="s">
        <v>983</v>
      </c>
    </row>
    <row r="195" spans="2:29" ht="18.5" thickBot="1" x14ac:dyDescent="0.6">
      <c r="B195" s="8"/>
      <c r="C195" s="8"/>
      <c r="D195" s="4"/>
      <c r="E195" s="5"/>
      <c r="F195" s="5"/>
      <c r="G195" s="5"/>
      <c r="H195" s="5"/>
      <c r="I195" s="5"/>
      <c r="J195" s="18"/>
    </row>
    <row r="196" spans="2:29" x14ac:dyDescent="0.55000000000000004">
      <c r="B196" s="8"/>
      <c r="C196" s="8"/>
      <c r="D196" s="4" t="s">
        <v>986</v>
      </c>
      <c r="E196" s="5"/>
      <c r="F196" s="5"/>
      <c r="G196" s="5"/>
      <c r="H196" s="5">
        <v>4860000</v>
      </c>
      <c r="I196" s="5"/>
      <c r="J196" s="18" t="s">
        <v>991</v>
      </c>
      <c r="L196" s="57" t="s">
        <v>974</v>
      </c>
      <c r="M196" s="58">
        <v>374.2</v>
      </c>
      <c r="N196" s="59">
        <v>20</v>
      </c>
      <c r="O196" s="59">
        <f>M$196</f>
        <v>374.2</v>
      </c>
      <c r="P196" s="59">
        <f>O196*0.08</f>
        <v>29.936</v>
      </c>
      <c r="Q196" s="59">
        <v>0</v>
      </c>
      <c r="R196" s="59">
        <v>0</v>
      </c>
      <c r="S196" s="59">
        <f t="shared" ref="S196" si="105">SUM(O196:R196)</f>
        <v>404.13599999999997</v>
      </c>
      <c r="T196" s="60">
        <f t="shared" ref="T196:T199" si="106">Y196</f>
        <v>396.64000000000004</v>
      </c>
      <c r="U196" s="59">
        <f t="shared" ref="U196:U199" si="107">T196-S196</f>
        <v>-7.4959999999999241</v>
      </c>
      <c r="V196" s="61">
        <f t="shared" ref="V196:V199" si="108">U196*N196</f>
        <v>-149.91999999999848</v>
      </c>
      <c r="W196" s="62">
        <v>3.7</v>
      </c>
      <c r="X196" s="59">
        <v>107.2</v>
      </c>
      <c r="Y196" s="63">
        <f t="shared" ref="Y196:Y199" si="109">W196*X196</f>
        <v>396.64000000000004</v>
      </c>
      <c r="Z196" s="64">
        <f>Y196*N196</f>
        <v>7932.8000000000011</v>
      </c>
      <c r="AA196" s="58" t="s">
        <v>969</v>
      </c>
      <c r="AB196" s="65"/>
    </row>
    <row r="197" spans="2:29" x14ac:dyDescent="0.55000000000000004">
      <c r="B197" s="8"/>
      <c r="C197" s="8"/>
      <c r="D197" s="4" t="s">
        <v>674</v>
      </c>
      <c r="E197" s="5"/>
      <c r="F197" s="5"/>
      <c r="G197" s="5"/>
      <c r="H197" s="5">
        <v>0</v>
      </c>
      <c r="I197" s="5"/>
      <c r="J197" s="18" t="s">
        <v>988</v>
      </c>
      <c r="L197" s="66"/>
      <c r="M197" s="67"/>
      <c r="N197" s="68">
        <v>20</v>
      </c>
      <c r="O197" s="68">
        <f t="shared" ref="O197:O198" si="110">M$196</f>
        <v>374.2</v>
      </c>
      <c r="P197" s="68"/>
      <c r="Q197" s="68">
        <v>0</v>
      </c>
      <c r="R197" s="68">
        <v>0</v>
      </c>
      <c r="S197" s="68">
        <f t="shared" ref="S197" si="111">SUM(O197:R197)</f>
        <v>374.2</v>
      </c>
      <c r="T197" s="69">
        <f t="shared" si="106"/>
        <v>396.64000000000004</v>
      </c>
      <c r="U197" s="68">
        <f t="shared" si="107"/>
        <v>22.440000000000055</v>
      </c>
      <c r="V197" s="70">
        <f t="shared" si="108"/>
        <v>448.80000000000109</v>
      </c>
      <c r="W197" s="71">
        <v>3.7</v>
      </c>
      <c r="X197" s="68">
        <v>107.2</v>
      </c>
      <c r="Y197" s="72">
        <f t="shared" si="109"/>
        <v>396.64000000000004</v>
      </c>
      <c r="Z197" s="73">
        <f>Y197*N197</f>
        <v>7932.8000000000011</v>
      </c>
      <c r="AA197" s="67" t="s">
        <v>970</v>
      </c>
      <c r="AB197" s="74"/>
    </row>
    <row r="198" spans="2:29" x14ac:dyDescent="0.55000000000000004">
      <c r="B198" s="8"/>
      <c r="C198" s="8"/>
      <c r="D198" s="4" t="s">
        <v>811</v>
      </c>
      <c r="E198" s="5">
        <v>5300000</v>
      </c>
      <c r="F198" s="5"/>
      <c r="G198" s="5"/>
      <c r="H198" s="5"/>
      <c r="I198" s="5"/>
      <c r="J198" s="18"/>
      <c r="L198" s="75" t="s">
        <v>972</v>
      </c>
      <c r="M198" s="67"/>
      <c r="N198" s="68">
        <v>20</v>
      </c>
      <c r="O198" s="68">
        <f t="shared" si="110"/>
        <v>374.2</v>
      </c>
      <c r="P198" s="68">
        <f>O198*0.08</f>
        <v>29.936</v>
      </c>
      <c r="Q198" s="68">
        <v>0</v>
      </c>
      <c r="R198" s="68">
        <v>0</v>
      </c>
      <c r="S198" s="68">
        <f t="shared" ref="S198" si="112">SUM(O198:R198)</f>
        <v>404.13599999999997</v>
      </c>
      <c r="T198" s="69">
        <f t="shared" si="106"/>
        <v>377.40000000000003</v>
      </c>
      <c r="U198" s="68">
        <f t="shared" si="107"/>
        <v>-26.735999999999933</v>
      </c>
      <c r="V198" s="70">
        <f t="shared" si="108"/>
        <v>-534.71999999999866</v>
      </c>
      <c r="W198" s="71">
        <v>3.7</v>
      </c>
      <c r="X198" s="68">
        <v>102</v>
      </c>
      <c r="Y198" s="72">
        <f t="shared" si="109"/>
        <v>377.40000000000003</v>
      </c>
      <c r="Z198" s="73">
        <f>Y198*N198</f>
        <v>7548.0000000000009</v>
      </c>
      <c r="AA198" s="67"/>
      <c r="AB198" s="74"/>
    </row>
    <row r="199" spans="2:29" ht="18.5" thickBot="1" x14ac:dyDescent="0.6">
      <c r="B199" s="8"/>
      <c r="C199" s="8"/>
      <c r="D199" s="4" t="s">
        <v>262</v>
      </c>
      <c r="E199" s="5"/>
      <c r="F199" s="5"/>
      <c r="G199" s="5"/>
      <c r="H199" s="5">
        <v>6300</v>
      </c>
      <c r="I199" s="5"/>
      <c r="J199" s="18"/>
      <c r="L199" s="76"/>
      <c r="M199" s="77"/>
      <c r="N199" s="78">
        <v>20</v>
      </c>
      <c r="O199" s="78">
        <f>M$196</f>
        <v>374.2</v>
      </c>
      <c r="P199" s="78"/>
      <c r="Q199" s="78">
        <v>0</v>
      </c>
      <c r="R199" s="78">
        <v>0</v>
      </c>
      <c r="S199" s="78">
        <f t="shared" ref="S199" si="113">SUM(O199:R199)</f>
        <v>374.2</v>
      </c>
      <c r="T199" s="79">
        <f t="shared" si="106"/>
        <v>377.40000000000003</v>
      </c>
      <c r="U199" s="78">
        <f t="shared" si="107"/>
        <v>3.2000000000000455</v>
      </c>
      <c r="V199" s="80">
        <f t="shared" si="108"/>
        <v>64.000000000000909</v>
      </c>
      <c r="W199" s="81">
        <v>3.7</v>
      </c>
      <c r="X199" s="78">
        <v>102</v>
      </c>
      <c r="Y199" s="82">
        <f t="shared" si="109"/>
        <v>377.40000000000003</v>
      </c>
      <c r="Z199" s="83">
        <f>Y199*N199</f>
        <v>7548.0000000000009</v>
      </c>
      <c r="AA199" s="77"/>
      <c r="AB199" s="84"/>
    </row>
    <row r="200" spans="2:29" x14ac:dyDescent="0.55000000000000004">
      <c r="B200" s="8"/>
      <c r="C200" s="8"/>
      <c r="D200" s="4" t="s">
        <v>258</v>
      </c>
      <c r="E200" s="5"/>
      <c r="F200" s="5"/>
      <c r="G200" s="5"/>
      <c r="H200" s="5">
        <v>0</v>
      </c>
      <c r="I200" s="5"/>
      <c r="J200" s="18" t="s">
        <v>990</v>
      </c>
    </row>
    <row r="201" spans="2:29" x14ac:dyDescent="0.55000000000000004">
      <c r="B201" s="8"/>
      <c r="C201" s="8"/>
      <c r="D201" s="4"/>
      <c r="E201" s="5"/>
      <c r="F201" s="5"/>
      <c r="G201" s="5"/>
      <c r="H201" s="5"/>
      <c r="I201" s="5"/>
      <c r="J201" s="18"/>
      <c r="L201" t="s">
        <v>992</v>
      </c>
      <c r="M201" t="s">
        <v>975</v>
      </c>
      <c r="N201" t="s">
        <v>977</v>
      </c>
      <c r="O201">
        <v>102</v>
      </c>
      <c r="P201">
        <f>O201*0.08</f>
        <v>8.16</v>
      </c>
      <c r="Q201" s="68">
        <v>3</v>
      </c>
      <c r="R201" s="68">
        <v>5</v>
      </c>
      <c r="S201">
        <f>SUM(O201:R201)</f>
        <v>118.16</v>
      </c>
      <c r="T201">
        <v>120</v>
      </c>
      <c r="U201" s="68">
        <f>T201-S201</f>
        <v>1.8400000000000034</v>
      </c>
      <c r="W201" t="s">
        <v>979</v>
      </c>
    </row>
    <row r="202" spans="2:29" x14ac:dyDescent="0.55000000000000004">
      <c r="B202" s="8"/>
      <c r="C202" s="8"/>
      <c r="D202" s="4"/>
      <c r="E202" s="5"/>
      <c r="F202" s="5"/>
      <c r="G202" s="5"/>
      <c r="H202" s="5"/>
      <c r="I202" s="5"/>
      <c r="J202" s="18"/>
      <c r="L202" t="s">
        <v>992</v>
      </c>
      <c r="N202" t="s">
        <v>976</v>
      </c>
      <c r="O202">
        <v>84</v>
      </c>
      <c r="P202">
        <f>O202*0.08</f>
        <v>6.72</v>
      </c>
      <c r="Q202" s="68">
        <v>3</v>
      </c>
      <c r="R202" s="68">
        <v>5</v>
      </c>
      <c r="S202">
        <f>SUM(O202:R202)</f>
        <v>98.72</v>
      </c>
      <c r="T202">
        <v>100</v>
      </c>
      <c r="U202" s="68">
        <f>T202-S202</f>
        <v>1.2800000000000011</v>
      </c>
      <c r="W202" t="s">
        <v>980</v>
      </c>
      <c r="AA202">
        <f>IF(G214=AA$66,H214,0)</f>
        <v>0</v>
      </c>
      <c r="AB202">
        <f>IF(G214=AB$66,H214,0)</f>
        <v>0</v>
      </c>
      <c r="AC202">
        <f>IF(G214=AC$66,H214,0)</f>
        <v>0</v>
      </c>
    </row>
    <row r="203" spans="2:29" x14ac:dyDescent="0.55000000000000004">
      <c r="B203" s="8"/>
      <c r="C203" s="8"/>
      <c r="D203" s="4"/>
      <c r="E203" s="5"/>
      <c r="F203" s="5"/>
      <c r="G203" s="5"/>
      <c r="H203" s="5"/>
      <c r="I203" s="5"/>
      <c r="J203" s="18"/>
      <c r="M203" s="3"/>
      <c r="AA203">
        <f>IF(G215=AA$66,H215,0)</f>
        <v>0</v>
      </c>
      <c r="AB203">
        <f>IF(G215=AB$66,H215,0)</f>
        <v>0</v>
      </c>
      <c r="AC203">
        <f>IF(G215=AC$66,H215,0)</f>
        <v>0</v>
      </c>
    </row>
    <row r="204" spans="2:29" x14ac:dyDescent="0.55000000000000004">
      <c r="B204" s="8"/>
      <c r="C204" s="8"/>
      <c r="D204" s="4"/>
      <c r="E204" s="5"/>
      <c r="F204" s="5"/>
      <c r="G204" s="5"/>
      <c r="H204" s="5"/>
      <c r="I204" s="5"/>
      <c r="J204" s="18"/>
      <c r="M204" t="s">
        <v>978</v>
      </c>
      <c r="N204" t="s">
        <v>982</v>
      </c>
      <c r="O204">
        <v>450</v>
      </c>
      <c r="P204">
        <f>O204*0.08</f>
        <v>36</v>
      </c>
      <c r="Q204" s="68">
        <v>20</v>
      </c>
      <c r="R204" s="68">
        <v>12</v>
      </c>
      <c r="S204">
        <f>SUM(O204:R204)</f>
        <v>518</v>
      </c>
      <c r="T204">
        <v>500</v>
      </c>
      <c r="U204" s="68">
        <f>T204-S204</f>
        <v>-18</v>
      </c>
      <c r="W204" t="s">
        <v>981</v>
      </c>
      <c r="AA204" s="1">
        <f>SUM(AA67:AA203)</f>
        <v>4313768.5308641978</v>
      </c>
      <c r="AB204" s="1">
        <f>SUM(AB67:AB203)</f>
        <v>2876223.2</v>
      </c>
      <c r="AC204" s="1">
        <f>SUM(AC67:AC203)</f>
        <v>12186931.6</v>
      </c>
    </row>
    <row r="205" spans="2:29" ht="18.5" thickBot="1" x14ac:dyDescent="0.6">
      <c r="B205" s="8"/>
      <c r="C205" s="8"/>
      <c r="D205" s="4"/>
      <c r="E205" s="5"/>
      <c r="F205" s="5"/>
      <c r="G205" s="5"/>
      <c r="H205" s="5"/>
      <c r="I205" s="5"/>
      <c r="J205" s="18"/>
    </row>
    <row r="206" spans="2:29" x14ac:dyDescent="0.55000000000000004">
      <c r="B206" s="8"/>
      <c r="C206" s="8"/>
      <c r="D206" s="4"/>
      <c r="E206" s="5"/>
      <c r="F206" s="5"/>
      <c r="G206" s="5"/>
      <c r="H206" s="5"/>
      <c r="I206" s="5"/>
      <c r="J206" s="18"/>
      <c r="M206" s="58">
        <v>374.2</v>
      </c>
      <c r="N206" s="59">
        <v>20</v>
      </c>
      <c r="O206" s="59">
        <f>M$196</f>
        <v>374.2</v>
      </c>
      <c r="P206" s="59">
        <f>O206*0.08</f>
        <v>29.936</v>
      </c>
      <c r="Q206" s="59">
        <v>0</v>
      </c>
      <c r="R206" s="59">
        <v>0</v>
      </c>
      <c r="S206" s="59">
        <f t="shared" ref="S206" si="114">SUM(O206:R206)</f>
        <v>404.13599999999997</v>
      </c>
      <c r="T206" s="60">
        <f t="shared" ref="T206" si="115">Y206</f>
        <v>397.75</v>
      </c>
      <c r="U206" s="59">
        <f t="shared" ref="U206" si="116">T206-S206</f>
        <v>-6.3859999999999673</v>
      </c>
      <c r="V206" s="61">
        <f t="shared" ref="V206" si="117">U206*N206</f>
        <v>-127.71999999999935</v>
      </c>
      <c r="W206" s="62">
        <v>3.7</v>
      </c>
      <c r="X206" s="59">
        <v>107.5</v>
      </c>
      <c r="Y206" s="63">
        <f t="shared" ref="Y206" si="118">W206*X206</f>
        <v>397.75</v>
      </c>
      <c r="Z206" s="64">
        <f>Y206*N206</f>
        <v>7955</v>
      </c>
    </row>
    <row r="207" spans="2:29" x14ac:dyDescent="0.55000000000000004">
      <c r="B207" s="8"/>
      <c r="C207" s="8"/>
      <c r="D207" s="4"/>
      <c r="E207" s="5"/>
      <c r="F207" s="5"/>
      <c r="G207" s="5"/>
      <c r="H207" s="5"/>
      <c r="I207" s="5"/>
      <c r="J207" s="18"/>
    </row>
    <row r="208" spans="2:29" x14ac:dyDescent="0.55000000000000004">
      <c r="B208" s="8"/>
      <c r="C208" s="8"/>
      <c r="D208" s="4"/>
      <c r="E208" s="5"/>
      <c r="F208" s="5"/>
      <c r="G208" s="5"/>
      <c r="H208" s="5"/>
      <c r="I208" s="5"/>
      <c r="J208" s="18"/>
    </row>
    <row r="209" spans="2:14" x14ac:dyDescent="0.55000000000000004">
      <c r="B209" s="8"/>
      <c r="C209" s="8"/>
      <c r="D209" s="4"/>
      <c r="E209" s="5"/>
      <c r="F209" s="5"/>
      <c r="G209" s="5"/>
      <c r="H209" s="5"/>
      <c r="I209" s="5"/>
      <c r="J209" s="18"/>
      <c r="M209" s="3"/>
    </row>
    <row r="210" spans="2:14" s="1" customFormat="1" x14ac:dyDescent="0.55000000000000004">
      <c r="B210" s="8"/>
      <c r="C210" s="8"/>
      <c r="D210" s="4"/>
      <c r="E210" s="5"/>
      <c r="F210" s="5"/>
      <c r="G210" s="5"/>
      <c r="H210" s="5"/>
      <c r="I210" s="5"/>
      <c r="J210" s="18"/>
      <c r="K210"/>
      <c r="L210"/>
      <c r="M210"/>
      <c r="N210"/>
    </row>
    <row r="211" spans="2:14" s="1" customFormat="1" x14ac:dyDescent="0.55000000000000004">
      <c r="B211" s="8"/>
      <c r="C211" s="8"/>
      <c r="D211" s="4"/>
      <c r="E211" s="5"/>
      <c r="F211" s="5"/>
      <c r="G211" s="5"/>
      <c r="H211" s="5"/>
      <c r="I211" s="5"/>
      <c r="J211" s="7"/>
      <c r="K211"/>
      <c r="L211"/>
      <c r="M211"/>
      <c r="N211"/>
    </row>
    <row r="212" spans="2:14" s="1" customFormat="1" x14ac:dyDescent="0.55000000000000004">
      <c r="B212" s="4"/>
      <c r="C212" s="4"/>
      <c r="D212" s="4" t="s">
        <v>20</v>
      </c>
      <c r="E212" s="5">
        <f>SUM(E67:E211)</f>
        <v>138352488</v>
      </c>
      <c r="F212" s="5"/>
      <c r="G212" s="5"/>
      <c r="H212" s="5">
        <f>SUM(H67:H211)</f>
        <v>132158232</v>
      </c>
      <c r="I212" s="5"/>
      <c r="J212" s="20">
        <f>SUM(J67:J211)</f>
        <v>7403131.0370370364</v>
      </c>
      <c r="K212"/>
      <c r="L212"/>
      <c r="M212"/>
      <c r="N212"/>
    </row>
    <row r="213" spans="2:14" x14ac:dyDescent="0.55000000000000004">
      <c r="D213" s="4" t="s">
        <v>21</v>
      </c>
      <c r="F213" s="1">
        <f>SUM(F67:F212)</f>
        <v>0</v>
      </c>
    </row>
    <row r="214" spans="2:14" x14ac:dyDescent="0.55000000000000004">
      <c r="D214" s="4" t="s">
        <v>92</v>
      </c>
      <c r="F214" s="33">
        <f>E212-H212</f>
        <v>6194256</v>
      </c>
      <c r="J214" s="55"/>
    </row>
    <row r="215" spans="2:14" x14ac:dyDescent="0.55000000000000004">
      <c r="E215" s="5">
        <f>SUM(E67:E88)</f>
        <v>10541900</v>
      </c>
      <c r="H215" s="5">
        <f>SUM(H67:H88)</f>
        <v>10026544</v>
      </c>
      <c r="L215" t="s">
        <v>429</v>
      </c>
      <c r="M215" s="3">
        <f>E215-H215</f>
        <v>515356</v>
      </c>
    </row>
    <row r="216" spans="2:14" x14ac:dyDescent="0.55000000000000004">
      <c r="E216" s="5">
        <f>SUM(E89:E123)</f>
        <v>9218640</v>
      </c>
      <c r="H216" s="5">
        <f>SUM(H89:H123)</f>
        <v>7021091</v>
      </c>
      <c r="L216" t="s">
        <v>430</v>
      </c>
      <c r="M216" s="3">
        <f>E216-H216</f>
        <v>2197549</v>
      </c>
    </row>
    <row r="217" spans="2:14" x14ac:dyDescent="0.55000000000000004">
      <c r="E217" s="1">
        <f>SUM(E125:E211)</f>
        <v>118591948</v>
      </c>
      <c r="H217" s="1">
        <f>SUM(H125:H211)</f>
        <v>115110597</v>
      </c>
      <c r="L217" t="s">
        <v>494</v>
      </c>
      <c r="M217" s="3">
        <f>E217-H217</f>
        <v>3481351</v>
      </c>
    </row>
    <row r="219" spans="2:14" x14ac:dyDescent="0.55000000000000004">
      <c r="D219" t="s">
        <v>143</v>
      </c>
      <c r="E219" s="1">
        <v>400000</v>
      </c>
      <c r="F219" s="1">
        <f>E219*G219</f>
        <v>2000000</v>
      </c>
      <c r="G219" s="1">
        <v>5</v>
      </c>
    </row>
    <row r="220" spans="2:14" x14ac:dyDescent="0.55000000000000004">
      <c r="D220" t="s">
        <v>143</v>
      </c>
      <c r="E220" s="1">
        <v>500000</v>
      </c>
      <c r="F220" s="1">
        <f>E220*G220</f>
        <v>1000000</v>
      </c>
      <c r="G220" s="1">
        <v>2</v>
      </c>
    </row>
    <row r="221" spans="2:14" x14ac:dyDescent="0.55000000000000004">
      <c r="D221" t="s">
        <v>169</v>
      </c>
      <c r="E221" s="1">
        <v>3000000</v>
      </c>
      <c r="F221" s="1">
        <f>E221*G221</f>
        <v>3000000</v>
      </c>
      <c r="G221" s="1">
        <v>1</v>
      </c>
    </row>
    <row r="222" spans="2:14" x14ac:dyDescent="0.55000000000000004">
      <c r="D222" t="s">
        <v>144</v>
      </c>
      <c r="E222" s="1">
        <v>170000</v>
      </c>
      <c r="G222" s="1">
        <v>5</v>
      </c>
    </row>
    <row r="223" spans="2:14" x14ac:dyDescent="0.55000000000000004">
      <c r="D223" t="s">
        <v>148</v>
      </c>
      <c r="E223" s="1">
        <v>114380</v>
      </c>
      <c r="F223" s="1">
        <f>E223*G223</f>
        <v>0</v>
      </c>
      <c r="G223" s="1">
        <v>0</v>
      </c>
      <c r="H223" s="1">
        <v>114380</v>
      </c>
    </row>
    <row r="224" spans="2:14" x14ac:dyDescent="0.55000000000000004">
      <c r="D224" t="s">
        <v>340</v>
      </c>
      <c r="E224" s="1">
        <v>254000</v>
      </c>
      <c r="F224" s="1">
        <f>E224*G224</f>
        <v>254000</v>
      </c>
      <c r="G224" s="1">
        <v>1</v>
      </c>
    </row>
    <row r="225" spans="4:10" x14ac:dyDescent="0.55000000000000004">
      <c r="D225" s="1" t="s">
        <v>149</v>
      </c>
      <c r="F225" s="33">
        <f>SUM(F214:F224)</f>
        <v>12448256</v>
      </c>
      <c r="J225" s="56">
        <f>F225+J212</f>
        <v>19851387.037037037</v>
      </c>
    </row>
    <row r="227" spans="4:10" x14ac:dyDescent="0.55000000000000004">
      <c r="D227" t="s">
        <v>742</v>
      </c>
      <c r="E227" s="1">
        <v>450000</v>
      </c>
      <c r="F227" s="1">
        <f t="shared" ref="F227:F229" si="119">E227*G227</f>
        <v>5400000</v>
      </c>
      <c r="G227" s="1">
        <v>12</v>
      </c>
    </row>
    <row r="228" spans="4:10" x14ac:dyDescent="0.55000000000000004">
      <c r="D228" t="s">
        <v>743</v>
      </c>
      <c r="E228" s="1">
        <v>3000000</v>
      </c>
      <c r="F228" s="1">
        <f t="shared" si="119"/>
        <v>6000000</v>
      </c>
      <c r="G228" s="1">
        <v>2</v>
      </c>
    </row>
    <row r="229" spans="4:10" x14ac:dyDescent="0.55000000000000004">
      <c r="D229" t="s">
        <v>744</v>
      </c>
      <c r="E229" s="1">
        <v>80000</v>
      </c>
      <c r="F229" s="1">
        <f t="shared" si="119"/>
        <v>480000</v>
      </c>
      <c r="G229" s="1">
        <v>6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9"/>
  <sheetViews>
    <sheetView topLeftCell="A4" workbookViewId="0">
      <selection activeCell="F17" sqref="F17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34.33203125" bestFit="1" customWidth="1"/>
    <col min="6" max="6" width="12.4140625" customWidth="1"/>
    <col min="7" max="7" width="12.33203125" bestFit="1" customWidth="1"/>
    <col min="8" max="8" width="12.4140625" customWidth="1"/>
  </cols>
  <sheetData>
    <row r="2" spans="2:10" ht="36" x14ac:dyDescent="0.55000000000000004">
      <c r="B2" s="4" t="s">
        <v>11</v>
      </c>
      <c r="C2" s="40" t="s">
        <v>585</v>
      </c>
      <c r="D2" s="4" t="s">
        <v>583</v>
      </c>
      <c r="E2" s="4" t="s">
        <v>613</v>
      </c>
      <c r="F2" s="4" t="s">
        <v>584</v>
      </c>
      <c r="G2" s="4" t="s">
        <v>586</v>
      </c>
      <c r="H2" s="4" t="s">
        <v>587</v>
      </c>
      <c r="I2" s="4" t="s">
        <v>588</v>
      </c>
      <c r="J2" s="4" t="s">
        <v>593</v>
      </c>
    </row>
    <row r="3" spans="2:10" x14ac:dyDescent="0.55000000000000004">
      <c r="B3" s="4">
        <v>1</v>
      </c>
      <c r="C3" s="4" t="s">
        <v>589</v>
      </c>
      <c r="D3" s="4" t="s">
        <v>590</v>
      </c>
      <c r="E3" s="8" t="s">
        <v>217</v>
      </c>
      <c r="F3" s="41">
        <f>輸出のみ!H69+輸出のみ!H68</f>
        <v>6929600</v>
      </c>
      <c r="G3" s="4" t="s">
        <v>591</v>
      </c>
      <c r="H3" s="41">
        <f>輸出のみ!E70</f>
        <v>7898138</v>
      </c>
      <c r="I3" s="8" t="s">
        <v>217</v>
      </c>
      <c r="J3" s="8" t="s">
        <v>223</v>
      </c>
    </row>
    <row r="4" spans="2:10" x14ac:dyDescent="0.55000000000000004">
      <c r="B4" s="4">
        <v>2</v>
      </c>
      <c r="C4" s="4" t="s">
        <v>594</v>
      </c>
      <c r="D4" s="4" t="s">
        <v>152</v>
      </c>
      <c r="E4" s="8" t="s">
        <v>217</v>
      </c>
      <c r="F4" s="41">
        <f>輸出のみ!H81</f>
        <v>30000</v>
      </c>
      <c r="G4" s="4" t="s">
        <v>591</v>
      </c>
      <c r="H4" s="5">
        <v>850000</v>
      </c>
      <c r="I4" s="8" t="s">
        <v>217</v>
      </c>
      <c r="J4" s="8" t="s">
        <v>217</v>
      </c>
    </row>
    <row r="5" spans="2:10" x14ac:dyDescent="0.55000000000000004">
      <c r="B5" s="4">
        <v>3</v>
      </c>
      <c r="C5" s="4"/>
      <c r="D5" s="4" t="s">
        <v>121</v>
      </c>
      <c r="E5" s="8" t="s">
        <v>217</v>
      </c>
      <c r="F5" s="41">
        <f>輸出のみ!H80</f>
        <v>240000</v>
      </c>
      <c r="G5" s="4" t="s">
        <v>591</v>
      </c>
      <c r="H5" s="5">
        <v>838806</v>
      </c>
      <c r="I5" s="8" t="s">
        <v>217</v>
      </c>
      <c r="J5" s="8" t="s">
        <v>217</v>
      </c>
    </row>
    <row r="6" spans="2:10" x14ac:dyDescent="0.55000000000000004">
      <c r="B6" s="4">
        <v>4</v>
      </c>
      <c r="C6" s="4" t="s">
        <v>595</v>
      </c>
      <c r="D6" s="4" t="s">
        <v>603</v>
      </c>
      <c r="E6" s="8" t="s">
        <v>217</v>
      </c>
      <c r="F6" s="41">
        <f>輸出のみ!H76</f>
        <v>539721</v>
      </c>
      <c r="G6" s="4" t="s">
        <v>591</v>
      </c>
      <c r="H6" s="41">
        <f>輸出のみ!E79</f>
        <v>954956</v>
      </c>
      <c r="I6" s="8" t="s">
        <v>217</v>
      </c>
      <c r="J6" s="4" t="s">
        <v>592</v>
      </c>
    </row>
    <row r="7" spans="2:10" x14ac:dyDescent="0.55000000000000004">
      <c r="B7" s="4">
        <v>5</v>
      </c>
      <c r="C7" s="4" t="s">
        <v>596</v>
      </c>
      <c r="D7" s="4" t="s">
        <v>604</v>
      </c>
      <c r="E7" s="4" t="str">
        <f>輸出のみ!C104</f>
        <v>3/29</v>
      </c>
      <c r="F7" s="41">
        <f>輸出のみ!H104</f>
        <v>432000</v>
      </c>
      <c r="G7" s="4" t="s">
        <v>591</v>
      </c>
      <c r="H7" s="41">
        <f>輸出のみ!E103</f>
        <v>790000</v>
      </c>
      <c r="I7" s="4" t="s">
        <v>257</v>
      </c>
      <c r="J7" s="4" t="s">
        <v>592</v>
      </c>
    </row>
    <row r="8" spans="2:10" x14ac:dyDescent="0.55000000000000004">
      <c r="B8" s="4">
        <v>6</v>
      </c>
      <c r="C8" s="4" t="s">
        <v>597</v>
      </c>
      <c r="D8" s="4" t="s">
        <v>605</v>
      </c>
      <c r="E8" s="4" t="str">
        <f>輸出のみ!C90</f>
        <v>3/2</v>
      </c>
      <c r="F8" s="41">
        <f>輸出のみ!H91</f>
        <v>66744</v>
      </c>
      <c r="G8" s="4" t="s">
        <v>434</v>
      </c>
      <c r="H8" s="5">
        <v>420000</v>
      </c>
      <c r="I8" s="4" t="str">
        <f>輸出のみ!C94</f>
        <v>4/8</v>
      </c>
      <c r="J8" s="8" t="s">
        <v>909</v>
      </c>
    </row>
    <row r="9" spans="2:10" x14ac:dyDescent="0.55000000000000004">
      <c r="B9" s="4">
        <v>7</v>
      </c>
      <c r="C9" s="4"/>
      <c r="D9" s="4" t="s">
        <v>606</v>
      </c>
      <c r="E9" s="4" t="str">
        <f>輸出のみ!C91</f>
        <v>3/2</v>
      </c>
      <c r="F9" s="41">
        <f>輸出のみ!H90</f>
        <v>94381</v>
      </c>
      <c r="G9" s="4" t="s">
        <v>434</v>
      </c>
      <c r="H9" s="41">
        <v>480000</v>
      </c>
      <c r="I9" s="4" t="str">
        <f>輸出のみ!C94</f>
        <v>4/8</v>
      </c>
      <c r="J9" s="8" t="s">
        <v>909</v>
      </c>
    </row>
    <row r="10" spans="2:10" x14ac:dyDescent="0.55000000000000004">
      <c r="B10" s="4">
        <v>8</v>
      </c>
      <c r="C10" s="4" t="s">
        <v>598</v>
      </c>
      <c r="D10" s="4" t="s">
        <v>607</v>
      </c>
      <c r="E10" s="4" t="str">
        <f>輸出のみ!C100</f>
        <v>4/8</v>
      </c>
      <c r="F10" s="41">
        <f>輸出のみ!H100</f>
        <v>2208600</v>
      </c>
      <c r="G10" s="4" t="s">
        <v>591</v>
      </c>
      <c r="H10" s="41">
        <f>輸出のみ!E99</f>
        <v>4528640</v>
      </c>
      <c r="I10" s="4" t="str">
        <f>輸出のみ!C99</f>
        <v>4/8</v>
      </c>
      <c r="J10" s="8" t="s">
        <v>610</v>
      </c>
    </row>
    <row r="11" spans="2:10" x14ac:dyDescent="0.55000000000000004">
      <c r="B11" s="4">
        <v>9</v>
      </c>
      <c r="C11" s="4" t="s">
        <v>599</v>
      </c>
      <c r="D11" s="4" t="s">
        <v>121</v>
      </c>
      <c r="E11" s="4"/>
      <c r="F11" s="41">
        <f>輸出のみ!H106</f>
        <v>442340</v>
      </c>
      <c r="G11" s="4" t="s">
        <v>434</v>
      </c>
      <c r="H11" s="41">
        <f>輸出のみ!E114</f>
        <v>800000</v>
      </c>
      <c r="I11" s="4" t="str">
        <f>輸出のみ!C114</f>
        <v>5/17</v>
      </c>
      <c r="J11" s="8" t="s">
        <v>908</v>
      </c>
    </row>
    <row r="12" spans="2:10" x14ac:dyDescent="0.55000000000000004">
      <c r="B12" s="4">
        <v>10</v>
      </c>
      <c r="C12" s="4" t="s">
        <v>600</v>
      </c>
      <c r="D12" s="4" t="s">
        <v>609</v>
      </c>
      <c r="E12" s="4"/>
      <c r="F12" s="41">
        <f>輸出のみ!H120</f>
        <v>1565000</v>
      </c>
      <c r="G12" s="4" t="s">
        <v>434</v>
      </c>
      <c r="H12" s="41">
        <f>輸出のみ!E121</f>
        <v>2200000</v>
      </c>
      <c r="I12" s="4" t="s">
        <v>257</v>
      </c>
      <c r="J12" s="8" t="s">
        <v>610</v>
      </c>
    </row>
    <row r="13" spans="2:10" x14ac:dyDescent="0.55000000000000004">
      <c r="B13" s="4">
        <v>11</v>
      </c>
      <c r="C13" s="4" t="s">
        <v>601</v>
      </c>
      <c r="D13" s="4" t="s">
        <v>469</v>
      </c>
      <c r="E13" s="4" t="str">
        <f>輸出のみ!C125</f>
        <v>5/10</v>
      </c>
      <c r="F13" s="41">
        <f>輸出のみ!H125</f>
        <v>378000</v>
      </c>
      <c r="G13" s="4" t="s">
        <v>591</v>
      </c>
      <c r="H13" s="41">
        <f>輸出のみ!E126</f>
        <v>1070000</v>
      </c>
      <c r="I13" s="4" t="str">
        <f>輸出のみ!C126</f>
        <v>5/17</v>
      </c>
      <c r="J13" s="8" t="s">
        <v>610</v>
      </c>
    </row>
    <row r="14" spans="2:10" x14ac:dyDescent="0.55000000000000004">
      <c r="B14" s="4">
        <v>12</v>
      </c>
      <c r="C14" s="4" t="s">
        <v>602</v>
      </c>
      <c r="D14" s="4" t="s">
        <v>611</v>
      </c>
      <c r="E14" s="4" t="str">
        <f>輸出のみ!C132</f>
        <v>5/10</v>
      </c>
      <c r="F14" s="41">
        <f>輸出のみ!H132</f>
        <v>896400</v>
      </c>
      <c r="G14" s="4" t="s">
        <v>591</v>
      </c>
      <c r="H14" s="41">
        <f>輸出のみ!E133</f>
        <v>1100000</v>
      </c>
      <c r="I14" s="4" t="str">
        <f>輸出のみ!C133</f>
        <v>5/17</v>
      </c>
      <c r="J14" s="8" t="s">
        <v>610</v>
      </c>
    </row>
    <row r="15" spans="2:10" x14ac:dyDescent="0.55000000000000004">
      <c r="B15" s="4">
        <v>13</v>
      </c>
      <c r="C15" s="4" t="s">
        <v>651</v>
      </c>
      <c r="D15" s="4" t="s">
        <v>655</v>
      </c>
      <c r="E15" s="8" t="s">
        <v>656</v>
      </c>
      <c r="F15" s="41">
        <f>輸出のみ!H137</f>
        <v>398736</v>
      </c>
      <c r="G15" s="4" t="s">
        <v>434</v>
      </c>
      <c r="H15" s="41">
        <f>輸出のみ!E140</f>
        <v>600000</v>
      </c>
      <c r="I15" s="4" t="s">
        <v>257</v>
      </c>
      <c r="J15" s="8"/>
    </row>
    <row r="16" spans="2:10" x14ac:dyDescent="0.55000000000000004">
      <c r="B16" s="4">
        <v>14</v>
      </c>
      <c r="C16" s="4" t="s">
        <v>654</v>
      </c>
      <c r="D16" s="4" t="s">
        <v>652</v>
      </c>
      <c r="E16" s="8" t="s">
        <v>653</v>
      </c>
      <c r="F16" s="41">
        <f>輸出のみ!H141</f>
        <v>262833</v>
      </c>
      <c r="G16" s="4" t="s">
        <v>591</v>
      </c>
      <c r="H16" s="41">
        <f>輸出のみ!E144</f>
        <v>500000</v>
      </c>
      <c r="I16" s="4" t="s">
        <v>257</v>
      </c>
      <c r="J16" s="8"/>
    </row>
    <row r="17" spans="2:10" x14ac:dyDescent="0.55000000000000004">
      <c r="B17" s="4">
        <v>15</v>
      </c>
      <c r="C17" s="4" t="s">
        <v>678</v>
      </c>
      <c r="D17" s="4" t="s">
        <v>675</v>
      </c>
      <c r="E17" s="8"/>
      <c r="F17" s="41">
        <f>輸出のみ!H146</f>
        <v>1242000</v>
      </c>
      <c r="G17" s="4" t="s">
        <v>591</v>
      </c>
      <c r="H17" s="41">
        <f>輸出のみ!E150</f>
        <v>2000000</v>
      </c>
      <c r="I17" s="4" t="s">
        <v>257</v>
      </c>
      <c r="J17" s="8"/>
    </row>
    <row r="18" spans="2:10" x14ac:dyDescent="0.55000000000000004">
      <c r="B18" s="4">
        <v>16</v>
      </c>
      <c r="C18" s="4" t="s">
        <v>740</v>
      </c>
      <c r="D18" s="50" t="s">
        <v>800</v>
      </c>
      <c r="E18" s="8"/>
      <c r="F18" s="41">
        <v>85536000</v>
      </c>
      <c r="G18" s="4" t="s">
        <v>591</v>
      </c>
      <c r="H18" s="41">
        <v>87738225</v>
      </c>
      <c r="I18" s="8" t="s">
        <v>801</v>
      </c>
      <c r="J18" s="8" t="s">
        <v>802</v>
      </c>
    </row>
    <row r="19" spans="2:10" x14ac:dyDescent="0.55000000000000004">
      <c r="B19" s="4">
        <v>17</v>
      </c>
      <c r="C19" s="4" t="s">
        <v>741</v>
      </c>
      <c r="D19" s="4" t="s">
        <v>869</v>
      </c>
      <c r="E19" s="8" t="s">
        <v>902</v>
      </c>
      <c r="F19" s="41">
        <f>輸出のみ!H152</f>
        <v>1020000</v>
      </c>
      <c r="G19" s="4" t="s">
        <v>591</v>
      </c>
      <c r="H19" s="41">
        <f>輸出のみ!E158</f>
        <v>5370000</v>
      </c>
      <c r="I19" s="4" t="s">
        <v>257</v>
      </c>
      <c r="J19" s="8"/>
    </row>
    <row r="20" spans="2:10" x14ac:dyDescent="0.55000000000000004">
      <c r="B20" s="4">
        <v>18</v>
      </c>
      <c r="C20" s="4"/>
      <c r="D20" s="4" t="s">
        <v>870</v>
      </c>
      <c r="E20" s="8" t="s">
        <v>902</v>
      </c>
      <c r="F20" s="41">
        <f>輸出のみ!H154</f>
        <v>300000</v>
      </c>
      <c r="G20" s="4" t="s">
        <v>591</v>
      </c>
      <c r="H20" s="41" t="s">
        <v>901</v>
      </c>
      <c r="I20" s="4"/>
      <c r="J20" s="8"/>
    </row>
    <row r="21" spans="2:10" x14ac:dyDescent="0.55000000000000004">
      <c r="B21" s="4">
        <v>19</v>
      </c>
      <c r="C21" s="4"/>
      <c r="D21" s="4" t="s">
        <v>871</v>
      </c>
      <c r="E21" s="8" t="s">
        <v>902</v>
      </c>
      <c r="F21" s="41">
        <f>輸出のみ!H156</f>
        <v>2110000</v>
      </c>
      <c r="G21" s="4" t="s">
        <v>591</v>
      </c>
      <c r="H21" s="41" t="s">
        <v>901</v>
      </c>
      <c r="I21" s="4"/>
      <c r="J21" s="8"/>
    </row>
    <row r="22" spans="2:10" x14ac:dyDescent="0.55000000000000004">
      <c r="B22" s="4">
        <v>20</v>
      </c>
      <c r="C22" s="4" t="s">
        <v>872</v>
      </c>
      <c r="D22" s="4" t="s">
        <v>875</v>
      </c>
      <c r="E22" s="8" t="s">
        <v>903</v>
      </c>
      <c r="F22" s="41">
        <f>輸出のみ!H166</f>
        <v>5444724</v>
      </c>
      <c r="G22" s="4" t="s">
        <v>591</v>
      </c>
      <c r="H22" s="41">
        <f>輸出のみ!E165</f>
        <v>6043723</v>
      </c>
      <c r="I22" s="8" t="s">
        <v>904</v>
      </c>
      <c r="J22" s="8"/>
    </row>
    <row r="23" spans="2:10" x14ac:dyDescent="0.55000000000000004">
      <c r="B23" s="4">
        <v>21</v>
      </c>
      <c r="C23" s="4" t="s">
        <v>873</v>
      </c>
      <c r="D23" s="4" t="s">
        <v>869</v>
      </c>
      <c r="E23" s="8" t="s">
        <v>904</v>
      </c>
      <c r="F23" s="41">
        <f>輸出のみ!H171</f>
        <v>356400</v>
      </c>
      <c r="G23" s="4" t="s">
        <v>591</v>
      </c>
      <c r="H23" s="41">
        <f>輸出のみ!E173</f>
        <v>700000</v>
      </c>
      <c r="I23" s="4" t="s">
        <v>257</v>
      </c>
      <c r="J23" s="8"/>
    </row>
    <row r="24" spans="2:10" x14ac:dyDescent="0.55000000000000004">
      <c r="B24" s="4">
        <v>22</v>
      </c>
      <c r="C24" s="4" t="s">
        <v>874</v>
      </c>
      <c r="D24" s="4" t="s">
        <v>876</v>
      </c>
      <c r="E24" s="8"/>
      <c r="F24" s="41">
        <f>輸出のみ!H177</f>
        <v>3700000</v>
      </c>
      <c r="G24" s="4" t="s">
        <v>900</v>
      </c>
      <c r="H24" s="41">
        <f>輸出のみ!E179</f>
        <v>4600000</v>
      </c>
      <c r="I24" s="4"/>
      <c r="J24" s="8"/>
    </row>
    <row r="25" spans="2:10" x14ac:dyDescent="0.55000000000000004">
      <c r="B25" s="4">
        <v>23</v>
      </c>
      <c r="C25" s="4" t="s">
        <v>895</v>
      </c>
      <c r="D25" s="4" t="s">
        <v>899</v>
      </c>
      <c r="E25" s="8"/>
      <c r="F25" s="41">
        <v>972000</v>
      </c>
      <c r="G25" s="4" t="s">
        <v>900</v>
      </c>
      <c r="H25" s="41">
        <v>1670000</v>
      </c>
      <c r="I25" s="4"/>
      <c r="J25" s="8"/>
    </row>
    <row r="26" spans="2:10" x14ac:dyDescent="0.55000000000000004">
      <c r="B26" s="4">
        <v>24</v>
      </c>
      <c r="C26" s="4" t="s">
        <v>896</v>
      </c>
      <c r="D26" s="4" t="s">
        <v>652</v>
      </c>
      <c r="E26" s="4"/>
      <c r="F26" s="41">
        <v>1188000</v>
      </c>
      <c r="G26" s="4" t="s">
        <v>900</v>
      </c>
      <c r="H26" s="41">
        <v>1900000</v>
      </c>
      <c r="I26" s="4"/>
      <c r="J26" s="8"/>
    </row>
    <row r="27" spans="2:10" x14ac:dyDescent="0.55000000000000004">
      <c r="B27" s="4"/>
      <c r="C27" s="4"/>
      <c r="D27" s="4"/>
      <c r="E27" s="4"/>
      <c r="F27" s="41"/>
      <c r="G27" s="4"/>
      <c r="H27" s="41"/>
      <c r="I27" s="4"/>
      <c r="J27" s="8"/>
    </row>
    <row r="28" spans="2:10" x14ac:dyDescent="0.55000000000000004">
      <c r="E28" t="s">
        <v>612</v>
      </c>
      <c r="F28" s="3">
        <f>SUM(F3:F27)</f>
        <v>116353479</v>
      </c>
      <c r="H28" s="3">
        <f>SUM(H3:H27)</f>
        <v>133052488</v>
      </c>
    </row>
    <row r="29" spans="2:10" x14ac:dyDescent="0.55000000000000004">
      <c r="G29" t="s">
        <v>877</v>
      </c>
      <c r="H29" s="3">
        <f>H28-F28</f>
        <v>16699009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29B7-DB54-48A2-BB65-823F56F09D8D}">
  <dimension ref="B2:Y20"/>
  <sheetViews>
    <sheetView topLeftCell="A4" workbookViewId="0">
      <selection activeCell="C3" sqref="C3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0" width="10.1640625" customWidth="1"/>
    <col min="11" max="11" width="11.41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1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143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957</v>
      </c>
      <c r="C3" s="3">
        <f>'7月'!F54</f>
        <v>102786</v>
      </c>
      <c r="D3" s="1">
        <v>173124</v>
      </c>
      <c r="E3" s="1">
        <v>117282</v>
      </c>
      <c r="F3" s="1">
        <v>500000</v>
      </c>
      <c r="H3">
        <v>42120</v>
      </c>
      <c r="I3" s="21"/>
      <c r="J3" s="21"/>
      <c r="K3" s="21">
        <v>5700000</v>
      </c>
      <c r="L3" s="1"/>
      <c r="M3" s="1"/>
      <c r="N3" s="1"/>
      <c r="O3" s="1"/>
      <c r="P3" s="1">
        <v>13990000</v>
      </c>
    </row>
    <row r="4" spans="2:24" x14ac:dyDescent="0.55000000000000004">
      <c r="B4" s="2" t="s">
        <v>958</v>
      </c>
      <c r="C4" s="3"/>
      <c r="D4" s="1">
        <v>173124</v>
      </c>
      <c r="E4" s="1">
        <v>115832</v>
      </c>
      <c r="F4" s="1">
        <v>500000</v>
      </c>
      <c r="G4" s="1"/>
      <c r="H4" s="1"/>
      <c r="I4" s="21"/>
      <c r="J4" s="21"/>
      <c r="K4" s="21"/>
      <c r="L4" s="1"/>
      <c r="M4" s="1"/>
      <c r="N4" s="1"/>
      <c r="O4" s="1"/>
      <c r="P4" s="1"/>
      <c r="T4" s="3"/>
      <c r="U4" s="3"/>
      <c r="W4" s="3"/>
    </row>
    <row r="5" spans="2:24" x14ac:dyDescent="0.55000000000000004">
      <c r="B5" s="2" t="s">
        <v>959</v>
      </c>
      <c r="C5" s="3"/>
      <c r="D5" s="1">
        <v>163124</v>
      </c>
      <c r="E5" s="1">
        <v>120000</v>
      </c>
      <c r="F5" s="1">
        <v>500000</v>
      </c>
      <c r="G5" s="1"/>
      <c r="H5" s="1"/>
      <c r="I5" s="1"/>
      <c r="J5" s="1"/>
      <c r="K5" s="1"/>
      <c r="L5" s="1"/>
      <c r="M5" s="5"/>
      <c r="N5" s="1"/>
      <c r="O5" s="1"/>
      <c r="P5" s="1"/>
    </row>
    <row r="6" spans="2:24" x14ac:dyDescent="0.55000000000000004">
      <c r="B6" s="2" t="s">
        <v>960</v>
      </c>
      <c r="C6" s="3"/>
      <c r="D6" s="1">
        <v>163124</v>
      </c>
      <c r="E6" s="1">
        <v>120000</v>
      </c>
      <c r="F6" s="1">
        <v>500000</v>
      </c>
      <c r="G6" s="1"/>
      <c r="H6">
        <v>42120</v>
      </c>
      <c r="I6" s="1"/>
      <c r="J6" s="1"/>
      <c r="K6" s="1"/>
      <c r="L6" s="1"/>
      <c r="M6" s="1"/>
      <c r="N6" s="1"/>
      <c r="O6" s="1"/>
      <c r="P6" s="1"/>
      <c r="S6" s="3"/>
      <c r="T6" s="3"/>
      <c r="U6" s="3"/>
      <c r="W6" s="3"/>
    </row>
    <row r="7" spans="2:24" x14ac:dyDescent="0.55000000000000004">
      <c r="B7" s="2" t="s">
        <v>961</v>
      </c>
      <c r="C7" s="3"/>
      <c r="D7" s="1">
        <v>163124</v>
      </c>
      <c r="E7" s="1">
        <v>120000</v>
      </c>
      <c r="F7" s="1">
        <v>500000</v>
      </c>
      <c r="G7" s="1"/>
      <c r="H7" s="1">
        <v>42120</v>
      </c>
      <c r="I7" s="1"/>
      <c r="J7" s="1"/>
      <c r="K7" s="1"/>
      <c r="L7" s="1"/>
      <c r="M7" s="1"/>
      <c r="N7" s="1"/>
      <c r="O7" s="1"/>
      <c r="P7" s="1"/>
    </row>
    <row r="8" spans="2:24" x14ac:dyDescent="0.55000000000000004">
      <c r="B8" s="2" t="s">
        <v>962</v>
      </c>
      <c r="C8" s="3"/>
      <c r="D8" s="1">
        <v>163124</v>
      </c>
      <c r="E8" s="1">
        <v>120000</v>
      </c>
      <c r="F8" s="1">
        <v>500000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2:24" x14ac:dyDescent="0.55000000000000004">
      <c r="B9" s="30" t="s">
        <v>342</v>
      </c>
      <c r="C9" s="31">
        <f>SUM(C3:C4)</f>
        <v>102786</v>
      </c>
      <c r="D9" s="31">
        <f>SUM(D3:D4)</f>
        <v>346248</v>
      </c>
      <c r="E9" s="31">
        <f>SUM(E3:E4)</f>
        <v>233114</v>
      </c>
      <c r="F9" s="31">
        <f>SUM(F3:F4)</f>
        <v>1000000</v>
      </c>
      <c r="G9" s="31"/>
      <c r="H9" s="31">
        <f>SUM(H3:H4)</f>
        <v>42120</v>
      </c>
      <c r="I9" s="31">
        <f>SUM(I3:I4)</f>
        <v>0</v>
      </c>
      <c r="J9" s="31">
        <f>SUM(J3:J4)</f>
        <v>0</v>
      </c>
      <c r="K9" s="31">
        <f>SUM(K3:K4)</f>
        <v>5700000</v>
      </c>
      <c r="L9" s="31">
        <f>SUM(L3:L4)</f>
        <v>0</v>
      </c>
      <c r="M9" s="31">
        <f t="shared" ref="M9:O9" si="0">SUM(M3:M8)</f>
        <v>0</v>
      </c>
      <c r="N9" s="31">
        <f>SUM(N3:N4)</f>
        <v>0</v>
      </c>
      <c r="O9" s="31">
        <f t="shared" si="0"/>
        <v>0</v>
      </c>
      <c r="P9" s="31">
        <f>SUM(P3:P4)</f>
        <v>13990000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92</v>
      </c>
      <c r="P10" s="29">
        <f>SUM(L9:P9)-SUM(C9:K9)</f>
        <v>6565732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0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1000000</v>
      </c>
      <c r="G12" s="31">
        <f t="shared" si="1"/>
        <v>0</v>
      </c>
      <c r="H12" s="31">
        <f t="shared" si="1"/>
        <v>42120</v>
      </c>
      <c r="I12" s="31">
        <f t="shared" si="1"/>
        <v>0</v>
      </c>
      <c r="J12" s="31">
        <f t="shared" si="1"/>
        <v>0</v>
      </c>
      <c r="K12" s="31">
        <f t="shared" si="1"/>
        <v>0</v>
      </c>
      <c r="L12" s="31">
        <f t="shared" si="1"/>
        <v>0</v>
      </c>
      <c r="M12" s="31">
        <f t="shared" si="1"/>
        <v>0</v>
      </c>
      <c r="N12" s="31">
        <f t="shared" si="1"/>
        <v>0</v>
      </c>
      <c r="O12" s="31">
        <f t="shared" si="1"/>
        <v>0</v>
      </c>
      <c r="P12" s="31">
        <f t="shared" si="1"/>
        <v>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-1608368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0</v>
      </c>
      <c r="D15" s="31">
        <f>SUM(D7:D8)</f>
        <v>326248</v>
      </c>
      <c r="E15" s="31">
        <f>SUM(E7:E8)</f>
        <v>240000</v>
      </c>
      <c r="F15" s="31">
        <f>SUM(F7:F8)</f>
        <v>1000000</v>
      </c>
      <c r="G15" s="31">
        <f t="shared" ref="G15:M15" si="2">SUM(G8:G9)</f>
        <v>0</v>
      </c>
      <c r="H15" s="31">
        <f>SUM(H7:H8)</f>
        <v>42120</v>
      </c>
      <c r="I15" s="31">
        <f>SUM(I7:I8)</f>
        <v>0</v>
      </c>
      <c r="J15" s="31">
        <f>SUM(J7:J8)</f>
        <v>0</v>
      </c>
      <c r="K15" s="31">
        <f>SUM(K7:K8)</f>
        <v>0</v>
      </c>
      <c r="L15" s="31">
        <f>SUM(L7:L8)</f>
        <v>0</v>
      </c>
      <c r="M15" s="31">
        <f t="shared" si="2"/>
        <v>0</v>
      </c>
      <c r="N15" s="31">
        <f>SUM(N7:N8)</f>
        <v>0</v>
      </c>
      <c r="O15" s="31">
        <f>SUM(O7:O8)</f>
        <v>0</v>
      </c>
      <c r="P15" s="31">
        <f>SUM(P7:P8)</f>
        <v>0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-1608368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102786</v>
      </c>
      <c r="D18" s="3">
        <f>SUM(D3:D8)</f>
        <v>998744</v>
      </c>
      <c r="E18" s="3">
        <f t="shared" ref="E18:O18" si="3">SUM(E3:E8)</f>
        <v>713114</v>
      </c>
      <c r="F18" s="3">
        <f t="shared" si="3"/>
        <v>3000000</v>
      </c>
      <c r="G18" s="3"/>
      <c r="H18" s="3">
        <f t="shared" si="3"/>
        <v>126360</v>
      </c>
      <c r="I18" s="3">
        <f>SUM(I3:I8)</f>
        <v>0</v>
      </c>
      <c r="J18" s="3">
        <f t="shared" si="3"/>
        <v>0</v>
      </c>
      <c r="K18" s="3">
        <f t="shared" si="3"/>
        <v>5700000</v>
      </c>
      <c r="L18" s="3">
        <f t="shared" si="3"/>
        <v>0</v>
      </c>
      <c r="M18" s="3"/>
      <c r="N18" s="3">
        <f t="shared" si="3"/>
        <v>0</v>
      </c>
      <c r="O18" s="3">
        <f t="shared" si="3"/>
        <v>0</v>
      </c>
      <c r="P18" s="3">
        <f>SUM(P3:P8)</f>
        <v>13990000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3348996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D10" sqref="D10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189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187</v>
      </c>
      <c r="C4" s="8" t="s">
        <v>190</v>
      </c>
      <c r="D4" s="4" t="s">
        <v>188</v>
      </c>
      <c r="E4" s="5"/>
      <c r="F4" s="5">
        <v>4420</v>
      </c>
      <c r="G4" s="5"/>
      <c r="H4" s="5"/>
      <c r="I4" s="7" t="s">
        <v>194</v>
      </c>
    </row>
    <row r="5" spans="2:9" x14ac:dyDescent="0.55000000000000004">
      <c r="B5" s="8" t="s">
        <v>191</v>
      </c>
      <c r="C5" s="17" t="s">
        <v>192</v>
      </c>
      <c r="D5" s="4" t="s">
        <v>193</v>
      </c>
      <c r="E5" s="5"/>
      <c r="F5" s="5">
        <v>959</v>
      </c>
      <c r="G5" s="5"/>
      <c r="H5" s="5"/>
      <c r="I5" s="7" t="s">
        <v>195</v>
      </c>
    </row>
    <row r="6" spans="2:9" x14ac:dyDescent="0.55000000000000004">
      <c r="B6" s="8" t="s">
        <v>196</v>
      </c>
      <c r="C6" s="8" t="s">
        <v>202</v>
      </c>
      <c r="D6" s="4" t="s">
        <v>188</v>
      </c>
      <c r="E6" s="5"/>
      <c r="F6" s="5">
        <v>3232</v>
      </c>
      <c r="G6" s="5"/>
      <c r="H6" s="5"/>
      <c r="I6" s="7" t="s">
        <v>194</v>
      </c>
    </row>
    <row r="7" spans="2:9" x14ac:dyDescent="0.55000000000000004">
      <c r="B7" s="8" t="s">
        <v>197</v>
      </c>
      <c r="C7" s="8" t="s">
        <v>203</v>
      </c>
      <c r="D7" s="4" t="s">
        <v>188</v>
      </c>
      <c r="E7" s="5"/>
      <c r="F7" s="5">
        <v>2210</v>
      </c>
      <c r="G7" s="5"/>
      <c r="H7" s="5"/>
      <c r="I7" s="7" t="s">
        <v>194</v>
      </c>
    </row>
    <row r="8" spans="2:9" x14ac:dyDescent="0.55000000000000004">
      <c r="B8" s="8" t="s">
        <v>198</v>
      </c>
      <c r="C8" s="8" t="s">
        <v>204</v>
      </c>
      <c r="D8" s="4" t="s">
        <v>188</v>
      </c>
      <c r="E8" s="5"/>
      <c r="F8" s="5">
        <v>4586</v>
      </c>
      <c r="G8" s="5"/>
      <c r="H8" s="5"/>
      <c r="I8" s="7" t="s">
        <v>194</v>
      </c>
    </row>
    <row r="9" spans="2:9" x14ac:dyDescent="0.55000000000000004">
      <c r="B9" s="8" t="s">
        <v>199</v>
      </c>
      <c r="C9" s="8" t="s">
        <v>205</v>
      </c>
      <c r="D9" s="4" t="s">
        <v>206</v>
      </c>
      <c r="E9" s="5"/>
      <c r="F9" s="5">
        <v>6644</v>
      </c>
      <c r="G9" s="5"/>
      <c r="H9" s="5"/>
      <c r="I9" s="7" t="s">
        <v>207</v>
      </c>
    </row>
    <row r="10" spans="2:9" x14ac:dyDescent="0.55000000000000004">
      <c r="B10" s="8"/>
      <c r="C10" s="8" t="s">
        <v>212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200</v>
      </c>
      <c r="C11" s="8" t="s">
        <v>208</v>
      </c>
      <c r="D11" s="4" t="s">
        <v>209</v>
      </c>
      <c r="E11" s="5"/>
      <c r="F11" s="5">
        <v>10377</v>
      </c>
      <c r="G11" s="5"/>
      <c r="H11" s="5"/>
      <c r="I11" s="7" t="s">
        <v>210</v>
      </c>
    </row>
    <row r="12" spans="2:9" x14ac:dyDescent="0.55000000000000004">
      <c r="B12" s="8" t="s">
        <v>201</v>
      </c>
      <c r="C12" s="8" t="s">
        <v>208</v>
      </c>
      <c r="D12" s="4" t="s">
        <v>312</v>
      </c>
      <c r="E12" s="5"/>
      <c r="F12" s="5">
        <v>10000</v>
      </c>
      <c r="G12" s="5"/>
      <c r="H12" s="5"/>
      <c r="I12" s="7" t="s">
        <v>211</v>
      </c>
    </row>
    <row r="13" spans="2:9" x14ac:dyDescent="0.55000000000000004">
      <c r="B13" s="8"/>
      <c r="C13" s="8" t="s">
        <v>208</v>
      </c>
      <c r="D13" s="4" t="s">
        <v>344</v>
      </c>
      <c r="E13" s="5">
        <v>10000</v>
      </c>
      <c r="F13" s="5"/>
      <c r="G13" s="5"/>
      <c r="H13" s="5"/>
      <c r="I13" s="7" t="s">
        <v>345</v>
      </c>
    </row>
    <row r="14" spans="2:9" x14ac:dyDescent="0.55000000000000004">
      <c r="B14" s="8"/>
      <c r="C14" s="8" t="s">
        <v>350</v>
      </c>
      <c r="D14" s="4" t="s">
        <v>348</v>
      </c>
      <c r="E14" s="5"/>
      <c r="F14" s="5"/>
      <c r="G14" s="5"/>
      <c r="H14" s="5">
        <v>2044</v>
      </c>
      <c r="I14" s="4" t="s">
        <v>349</v>
      </c>
    </row>
    <row r="15" spans="2:9" x14ac:dyDescent="0.55000000000000004">
      <c r="B15" s="8"/>
      <c r="C15" s="8" t="s">
        <v>403</v>
      </c>
      <c r="D15" s="4" t="s">
        <v>404</v>
      </c>
      <c r="E15" s="5"/>
      <c r="F15" s="5"/>
      <c r="G15" s="5"/>
      <c r="H15" s="5">
        <v>1015</v>
      </c>
      <c r="I15" s="4" t="s">
        <v>405</v>
      </c>
    </row>
    <row r="16" spans="2:9" x14ac:dyDescent="0.55000000000000004">
      <c r="B16" s="8" t="s">
        <v>351</v>
      </c>
      <c r="C16" s="8" t="s">
        <v>226</v>
      </c>
      <c r="D16" s="4" t="s">
        <v>397</v>
      </c>
      <c r="E16" s="5"/>
      <c r="F16" s="5"/>
      <c r="G16" s="5"/>
      <c r="H16" s="38" t="s">
        <v>570</v>
      </c>
      <c r="I16" s="7" t="s">
        <v>398</v>
      </c>
    </row>
    <row r="17" spans="2:13" x14ac:dyDescent="0.55000000000000004">
      <c r="B17" s="8"/>
      <c r="C17" s="8" t="s">
        <v>402</v>
      </c>
      <c r="D17" s="16" t="s">
        <v>400</v>
      </c>
      <c r="E17" s="4"/>
      <c r="F17" s="5"/>
      <c r="G17" s="5"/>
      <c r="H17" s="5">
        <v>10800</v>
      </c>
      <c r="I17" s="7" t="s">
        <v>401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24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232</v>
      </c>
      <c r="C4" s="8" t="s">
        <v>236</v>
      </c>
      <c r="D4" s="4" t="s">
        <v>237</v>
      </c>
      <c r="E4" s="5"/>
      <c r="F4" s="5">
        <v>481</v>
      </c>
      <c r="G4" s="5"/>
      <c r="H4" s="6"/>
      <c r="I4" s="7" t="s">
        <v>30</v>
      </c>
    </row>
    <row r="5" spans="2:9" x14ac:dyDescent="0.55000000000000004">
      <c r="B5" s="8" t="s">
        <v>233</v>
      </c>
      <c r="C5" s="8" t="s">
        <v>238</v>
      </c>
      <c r="D5" s="4" t="s">
        <v>239</v>
      </c>
      <c r="E5" s="5"/>
      <c r="F5" s="5">
        <v>13500</v>
      </c>
      <c r="G5" s="5"/>
      <c r="H5" s="6"/>
      <c r="I5" s="7" t="s">
        <v>240</v>
      </c>
    </row>
    <row r="6" spans="2:9" x14ac:dyDescent="0.55000000000000004">
      <c r="B6" s="8" t="s">
        <v>234</v>
      </c>
      <c r="C6" s="8" t="s">
        <v>241</v>
      </c>
      <c r="D6" s="4" t="s">
        <v>242</v>
      </c>
      <c r="E6" s="5"/>
      <c r="F6" s="5">
        <v>1110</v>
      </c>
      <c r="G6" s="5"/>
      <c r="H6" s="6"/>
      <c r="I6" s="7" t="s">
        <v>243</v>
      </c>
    </row>
    <row r="7" spans="2:9" x14ac:dyDescent="0.55000000000000004">
      <c r="B7" s="8" t="s">
        <v>235</v>
      </c>
      <c r="C7" s="8" t="s">
        <v>244</v>
      </c>
      <c r="D7" s="4" t="s">
        <v>104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346</v>
      </c>
      <c r="D8" s="4" t="s">
        <v>344</v>
      </c>
      <c r="E8" s="5">
        <v>10000</v>
      </c>
      <c r="F8" s="5"/>
      <c r="G8" s="5"/>
      <c r="H8" s="5"/>
      <c r="I8" s="7" t="s">
        <v>345</v>
      </c>
    </row>
    <row r="9" spans="2:9" x14ac:dyDescent="0.55000000000000004">
      <c r="B9" s="8"/>
      <c r="C9" s="8" t="s">
        <v>563</v>
      </c>
      <c r="D9" s="4" t="s">
        <v>348</v>
      </c>
      <c r="E9" s="5"/>
      <c r="F9" s="5"/>
      <c r="G9" s="5"/>
      <c r="H9" s="5">
        <v>2044</v>
      </c>
      <c r="I9" s="4" t="s">
        <v>349</v>
      </c>
    </row>
    <row r="10" spans="2:9" x14ac:dyDescent="0.55000000000000004">
      <c r="B10" s="8"/>
      <c r="C10" s="8"/>
      <c r="D10" s="4" t="s">
        <v>404</v>
      </c>
      <c r="E10" s="5"/>
      <c r="F10" s="5"/>
      <c r="G10" s="5"/>
      <c r="H10" s="5">
        <v>1015</v>
      </c>
      <c r="I10" s="4" t="s">
        <v>405</v>
      </c>
    </row>
    <row r="11" spans="2:9" x14ac:dyDescent="0.55000000000000004">
      <c r="B11" s="8"/>
      <c r="C11" s="8"/>
      <c r="D11" s="4" t="s">
        <v>406</v>
      </c>
      <c r="E11" s="5"/>
      <c r="F11" s="5"/>
      <c r="G11" s="5"/>
      <c r="H11" s="5">
        <v>8000</v>
      </c>
      <c r="I11" s="7" t="s">
        <v>407</v>
      </c>
    </row>
    <row r="12" spans="2:9" x14ac:dyDescent="0.55000000000000004">
      <c r="B12" s="8"/>
      <c r="C12" s="8"/>
      <c r="D12" s="16" t="s">
        <v>400</v>
      </c>
      <c r="E12" s="4"/>
      <c r="F12" s="5"/>
      <c r="G12" s="5"/>
      <c r="H12" s="5">
        <v>10800</v>
      </c>
      <c r="I12" s="7" t="s">
        <v>401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25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22" workbookViewId="0">
      <selection activeCell="F31" sqref="F3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268</v>
      </c>
      <c r="C4" s="8" t="s">
        <v>269</v>
      </c>
      <c r="D4" s="4" t="s">
        <v>273</v>
      </c>
      <c r="E4" s="5"/>
      <c r="F4" s="5">
        <v>11551</v>
      </c>
      <c r="G4" s="5"/>
      <c r="H4" s="35"/>
      <c r="I4" s="7" t="s">
        <v>274</v>
      </c>
    </row>
    <row r="5" spans="2:10" x14ac:dyDescent="0.55000000000000004">
      <c r="B5" s="8" t="s">
        <v>270</v>
      </c>
      <c r="C5" s="8" t="s">
        <v>271</v>
      </c>
      <c r="D5" s="4" t="s">
        <v>272</v>
      </c>
      <c r="E5" s="5"/>
      <c r="F5" s="5">
        <v>8744</v>
      </c>
      <c r="G5" s="5"/>
      <c r="H5" s="35"/>
      <c r="I5" s="7" t="s">
        <v>275</v>
      </c>
      <c r="J5" s="14"/>
    </row>
    <row r="6" spans="2:10" x14ac:dyDescent="0.55000000000000004">
      <c r="B6" s="8"/>
      <c r="C6" s="8" t="s">
        <v>271</v>
      </c>
      <c r="D6" s="4" t="s">
        <v>276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318</v>
      </c>
      <c r="C7" s="8" t="s">
        <v>313</v>
      </c>
      <c r="D7" s="4" t="s">
        <v>314</v>
      </c>
      <c r="E7" s="5"/>
      <c r="F7" s="5">
        <v>3391</v>
      </c>
      <c r="G7" s="5"/>
      <c r="H7" s="35"/>
      <c r="I7" s="7" t="s">
        <v>315</v>
      </c>
    </row>
    <row r="8" spans="2:10" x14ac:dyDescent="0.55000000000000004">
      <c r="B8" s="8" t="s">
        <v>319</v>
      </c>
      <c r="C8" s="8" t="s">
        <v>316</v>
      </c>
      <c r="D8" s="4" t="s">
        <v>272</v>
      </c>
      <c r="E8" s="5"/>
      <c r="F8" s="5">
        <v>3398</v>
      </c>
      <c r="G8" s="5"/>
      <c r="H8" s="35"/>
      <c r="I8" s="7" t="s">
        <v>29</v>
      </c>
    </row>
    <row r="9" spans="2:10" x14ac:dyDescent="0.55000000000000004">
      <c r="B9" s="8" t="s">
        <v>320</v>
      </c>
      <c r="C9" s="8" t="s">
        <v>317</v>
      </c>
      <c r="D9" s="4" t="s">
        <v>272</v>
      </c>
      <c r="E9" s="5"/>
      <c r="F9" s="5">
        <v>3182</v>
      </c>
      <c r="G9" s="5"/>
      <c r="H9" s="35"/>
      <c r="I9" s="7" t="s">
        <v>29</v>
      </c>
      <c r="J9" s="4"/>
    </row>
    <row r="10" spans="2:10" x14ac:dyDescent="0.55000000000000004">
      <c r="B10" s="8" t="s">
        <v>321</v>
      </c>
      <c r="C10" s="8" t="s">
        <v>317</v>
      </c>
      <c r="D10" s="4" t="s">
        <v>272</v>
      </c>
      <c r="E10" s="5"/>
      <c r="F10" s="5">
        <v>5342</v>
      </c>
      <c r="G10" s="5"/>
      <c r="H10" s="35"/>
      <c r="I10" s="7" t="s">
        <v>29</v>
      </c>
      <c r="J10" s="4"/>
    </row>
    <row r="11" spans="2:10" x14ac:dyDescent="0.55000000000000004">
      <c r="B11" s="8" t="s">
        <v>322</v>
      </c>
      <c r="C11" s="8" t="s">
        <v>325</v>
      </c>
      <c r="D11" s="4" t="s">
        <v>272</v>
      </c>
      <c r="E11" s="5"/>
      <c r="F11" s="5">
        <v>5342</v>
      </c>
      <c r="G11" s="5"/>
      <c r="H11" s="35"/>
      <c r="I11" s="7" t="s">
        <v>29</v>
      </c>
    </row>
    <row r="12" spans="2:10" x14ac:dyDescent="0.55000000000000004">
      <c r="B12" s="8" t="s">
        <v>323</v>
      </c>
      <c r="C12" s="8" t="s">
        <v>326</v>
      </c>
      <c r="D12" s="4" t="s">
        <v>327</v>
      </c>
      <c r="E12" s="5"/>
      <c r="F12" s="5">
        <v>730</v>
      </c>
      <c r="G12" s="5"/>
      <c r="H12" s="35"/>
      <c r="I12" s="7" t="s">
        <v>328</v>
      </c>
    </row>
    <row r="13" spans="2:10" x14ac:dyDescent="0.55000000000000004">
      <c r="B13" s="8" t="s">
        <v>324</v>
      </c>
      <c r="C13" s="8" t="s">
        <v>409</v>
      </c>
      <c r="D13" s="4" t="s">
        <v>272</v>
      </c>
      <c r="E13" s="5"/>
      <c r="F13" s="5">
        <v>3398</v>
      </c>
      <c r="G13" s="5"/>
      <c r="H13" s="35"/>
      <c r="I13" s="7" t="s">
        <v>29</v>
      </c>
    </row>
    <row r="14" spans="2:10" x14ac:dyDescent="0.55000000000000004">
      <c r="B14" s="8"/>
      <c r="C14" s="8" t="s">
        <v>563</v>
      </c>
      <c r="D14" t="s">
        <v>550</v>
      </c>
      <c r="E14" s="5"/>
      <c r="F14" s="5"/>
      <c r="G14" s="5"/>
      <c r="H14" s="35">
        <v>6453</v>
      </c>
      <c r="I14" s="7" t="s">
        <v>549</v>
      </c>
    </row>
    <row r="15" spans="2:10" x14ac:dyDescent="0.55000000000000004">
      <c r="B15" s="8"/>
      <c r="C15" s="8"/>
      <c r="D15" s="4" t="s">
        <v>551</v>
      </c>
      <c r="E15" s="5"/>
      <c r="F15" s="5"/>
      <c r="G15" s="5"/>
      <c r="H15" s="35">
        <v>3132</v>
      </c>
      <c r="I15" s="7" t="s">
        <v>552</v>
      </c>
      <c r="J15" s="14"/>
    </row>
    <row r="16" spans="2:10" x14ac:dyDescent="0.55000000000000004">
      <c r="B16" s="8"/>
      <c r="C16" s="8"/>
      <c r="D16" s="4" t="s">
        <v>553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554</v>
      </c>
      <c r="E17" s="5"/>
      <c r="F17" s="5"/>
      <c r="G17" s="5"/>
      <c r="H17" s="37" t="s">
        <v>573</v>
      </c>
      <c r="I17" s="7" t="s">
        <v>556</v>
      </c>
    </row>
    <row r="18" spans="2:13" x14ac:dyDescent="0.55000000000000004">
      <c r="B18" s="8"/>
      <c r="C18" s="8"/>
      <c r="D18" s="4" t="s">
        <v>555</v>
      </c>
      <c r="E18" s="5"/>
      <c r="F18" s="5"/>
      <c r="G18" s="5"/>
      <c r="H18" s="37" t="s">
        <v>564</v>
      </c>
      <c r="I18" s="7" t="s">
        <v>557</v>
      </c>
    </row>
    <row r="19" spans="2:13" x14ac:dyDescent="0.55000000000000004">
      <c r="B19" s="8"/>
      <c r="C19" s="8"/>
      <c r="D19" s="4" t="s">
        <v>558</v>
      </c>
      <c r="E19" s="5"/>
      <c r="F19" s="5"/>
      <c r="G19" s="5"/>
      <c r="H19" s="37" t="s">
        <v>565</v>
      </c>
      <c r="I19" s="9"/>
    </row>
    <row r="20" spans="2:13" x14ac:dyDescent="0.55000000000000004">
      <c r="B20" s="8"/>
      <c r="C20" s="8"/>
      <c r="D20" s="4" t="s">
        <v>553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559</v>
      </c>
      <c r="E21" s="5"/>
      <c r="F21" s="5"/>
      <c r="G21" s="5"/>
      <c r="H21" s="37" t="s">
        <v>566</v>
      </c>
      <c r="I21" s="7" t="s">
        <v>560</v>
      </c>
      <c r="L21" s="10"/>
      <c r="M21" s="11"/>
    </row>
    <row r="22" spans="2:13" x14ac:dyDescent="0.55000000000000004">
      <c r="B22" s="8"/>
      <c r="C22" s="8"/>
      <c r="D22" s="4" t="s">
        <v>558</v>
      </c>
      <c r="E22" s="5"/>
      <c r="F22" s="5"/>
      <c r="G22" s="5"/>
      <c r="H22" s="37" t="s">
        <v>567</v>
      </c>
      <c r="I22" s="7"/>
      <c r="M22" s="12"/>
    </row>
    <row r="23" spans="2:13" x14ac:dyDescent="0.55000000000000004">
      <c r="B23" s="8"/>
      <c r="C23" s="8"/>
      <c r="D23" s="4" t="s">
        <v>568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555</v>
      </c>
      <c r="E24" s="5"/>
      <c r="F24" s="5"/>
      <c r="G24" s="5"/>
      <c r="H24" s="37" t="s">
        <v>564</v>
      </c>
      <c r="I24" s="7" t="s">
        <v>557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SUM(F4:F30)</f>
        <v>45078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52383.539999999979</v>
      </c>
    </row>
    <row r="33" spans="2:13" x14ac:dyDescent="0.55000000000000004">
      <c r="D33" s="16" t="s">
        <v>24</v>
      </c>
      <c r="F33" s="1">
        <f>F31+H31</f>
        <v>55938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10" workbookViewId="0">
      <selection activeCell="E15" sqref="E15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52383.539999999979</v>
      </c>
      <c r="F3" s="5"/>
      <c r="G3" s="5"/>
      <c r="H3" s="35"/>
      <c r="I3" s="7"/>
    </row>
    <row r="4" spans="2:9" x14ac:dyDescent="0.55000000000000004">
      <c r="B4" s="8" t="s">
        <v>412</v>
      </c>
      <c r="C4" s="8" t="s">
        <v>410</v>
      </c>
      <c r="D4" s="4" t="s">
        <v>411</v>
      </c>
      <c r="E4" s="5"/>
      <c r="F4" s="5">
        <v>2150</v>
      </c>
      <c r="G4" s="5"/>
      <c r="H4" s="35"/>
      <c r="I4" s="7" t="s">
        <v>33</v>
      </c>
    </row>
    <row r="5" spans="2:9" x14ac:dyDescent="0.55000000000000004">
      <c r="B5" s="8" t="s">
        <v>415</v>
      </c>
      <c r="C5" s="8" t="s">
        <v>423</v>
      </c>
      <c r="D5" s="4" t="s">
        <v>272</v>
      </c>
      <c r="E5" s="5"/>
      <c r="F5" s="5">
        <v>7988</v>
      </c>
      <c r="G5" s="5"/>
      <c r="H5" s="35"/>
      <c r="I5" s="7" t="s">
        <v>29</v>
      </c>
    </row>
    <row r="6" spans="2:9" x14ac:dyDescent="0.55000000000000004">
      <c r="B6" s="8" t="s">
        <v>416</v>
      </c>
      <c r="C6" s="8" t="s">
        <v>423</v>
      </c>
      <c r="D6" s="4" t="s">
        <v>448</v>
      </c>
      <c r="E6" s="5"/>
      <c r="F6" s="5">
        <v>10260</v>
      </c>
      <c r="G6" s="5"/>
      <c r="H6" s="35"/>
      <c r="I6" s="7" t="s">
        <v>449</v>
      </c>
    </row>
    <row r="7" spans="2:9" x14ac:dyDescent="0.55000000000000004">
      <c r="B7" s="8" t="s">
        <v>417</v>
      </c>
      <c r="C7" s="8" t="s">
        <v>450</v>
      </c>
      <c r="D7" s="4" t="s">
        <v>451</v>
      </c>
      <c r="E7" s="5"/>
      <c r="F7" s="5">
        <v>2000</v>
      </c>
      <c r="G7" s="5"/>
      <c r="H7" s="35"/>
      <c r="I7" s="7" t="s">
        <v>452</v>
      </c>
    </row>
    <row r="8" spans="2:9" x14ac:dyDescent="0.55000000000000004">
      <c r="B8" s="8" t="s">
        <v>413</v>
      </c>
      <c r="C8" s="8" t="s">
        <v>475</v>
      </c>
      <c r="D8" s="4" t="s">
        <v>19</v>
      </c>
      <c r="E8" s="5"/>
      <c r="F8" s="5">
        <v>1282</v>
      </c>
      <c r="G8" s="5"/>
      <c r="H8" s="35"/>
      <c r="I8" s="7" t="s">
        <v>103</v>
      </c>
    </row>
    <row r="9" spans="2:9" x14ac:dyDescent="0.55000000000000004">
      <c r="B9" s="8" t="s">
        <v>418</v>
      </c>
      <c r="C9" s="8" t="s">
        <v>453</v>
      </c>
      <c r="D9" s="4" t="s">
        <v>272</v>
      </c>
      <c r="E9" s="5"/>
      <c r="F9" s="5">
        <v>2210</v>
      </c>
      <c r="G9" s="5"/>
      <c r="H9" s="35"/>
      <c r="I9" s="7" t="s">
        <v>29</v>
      </c>
    </row>
    <row r="10" spans="2:9" x14ac:dyDescent="0.55000000000000004">
      <c r="B10" s="8" t="s">
        <v>419</v>
      </c>
      <c r="C10" s="8" t="s">
        <v>454</v>
      </c>
      <c r="D10" s="4" t="s">
        <v>455</v>
      </c>
      <c r="E10" s="5"/>
      <c r="F10" s="5">
        <v>15850</v>
      </c>
      <c r="G10" s="5"/>
      <c r="H10" s="35"/>
      <c r="I10" s="7" t="s">
        <v>456</v>
      </c>
    </row>
    <row r="11" spans="2:9" x14ac:dyDescent="0.55000000000000004">
      <c r="B11" s="8" t="s">
        <v>414</v>
      </c>
      <c r="C11" s="8" t="s">
        <v>454</v>
      </c>
      <c r="D11" s="4" t="s">
        <v>460</v>
      </c>
      <c r="E11" s="5"/>
      <c r="F11" s="5">
        <v>770</v>
      </c>
      <c r="G11" s="5"/>
      <c r="H11" s="35"/>
      <c r="I11" s="7" t="s">
        <v>461</v>
      </c>
    </row>
    <row r="12" spans="2:9" x14ac:dyDescent="0.55000000000000004">
      <c r="B12" s="8" t="s">
        <v>420</v>
      </c>
      <c r="C12" s="8" t="s">
        <v>457</v>
      </c>
      <c r="D12" s="4" t="s">
        <v>458</v>
      </c>
      <c r="E12" s="5"/>
      <c r="F12" s="5">
        <v>1706</v>
      </c>
      <c r="G12" s="5"/>
      <c r="H12" s="35"/>
      <c r="I12" s="7" t="s">
        <v>459</v>
      </c>
    </row>
    <row r="13" spans="2:9" x14ac:dyDescent="0.55000000000000004">
      <c r="B13" s="8" t="s">
        <v>421</v>
      </c>
      <c r="C13" s="8" t="s">
        <v>457</v>
      </c>
      <c r="D13" s="4" t="s">
        <v>463</v>
      </c>
      <c r="E13" s="5"/>
      <c r="F13" s="5">
        <v>16302</v>
      </c>
      <c r="G13" s="5"/>
      <c r="H13" s="35"/>
      <c r="I13" s="7" t="s">
        <v>462</v>
      </c>
    </row>
    <row r="14" spans="2:9" x14ac:dyDescent="0.55000000000000004">
      <c r="B14" s="8"/>
      <c r="C14" s="8" t="s">
        <v>476</v>
      </c>
      <c r="D14" s="4" t="s">
        <v>484</v>
      </c>
      <c r="E14" s="5">
        <v>50000</v>
      </c>
      <c r="F14" s="5"/>
      <c r="G14" s="5"/>
      <c r="H14" s="35"/>
      <c r="I14" s="7"/>
    </row>
    <row r="15" spans="2:9" x14ac:dyDescent="0.55000000000000004">
      <c r="B15" s="8" t="s">
        <v>422</v>
      </c>
      <c r="C15" s="8" t="s">
        <v>476</v>
      </c>
      <c r="D15" s="4" t="s">
        <v>455</v>
      </c>
      <c r="E15" s="5"/>
      <c r="F15" s="5">
        <v>12540</v>
      </c>
      <c r="G15" s="5"/>
      <c r="H15" s="35"/>
      <c r="I15" s="7" t="s">
        <v>477</v>
      </c>
    </row>
    <row r="16" spans="2:9" x14ac:dyDescent="0.55000000000000004">
      <c r="B16" s="8" t="s">
        <v>478</v>
      </c>
      <c r="C16" s="8" t="s">
        <v>476</v>
      </c>
      <c r="D16" s="4" t="s">
        <v>460</v>
      </c>
      <c r="E16" s="5"/>
      <c r="F16" s="5">
        <v>930</v>
      </c>
      <c r="G16" s="5"/>
      <c r="H16" s="35"/>
      <c r="I16" s="7" t="s">
        <v>461</v>
      </c>
    </row>
    <row r="17" spans="2:13" x14ac:dyDescent="0.55000000000000004">
      <c r="B17" s="8" t="s">
        <v>479</v>
      </c>
      <c r="C17" s="8" t="s">
        <v>481</v>
      </c>
      <c r="D17" s="4" t="s">
        <v>482</v>
      </c>
      <c r="E17" s="5"/>
      <c r="F17" s="5">
        <v>1826</v>
      </c>
      <c r="G17" s="5"/>
      <c r="H17" s="35"/>
      <c r="I17" s="7" t="s">
        <v>483</v>
      </c>
    </row>
    <row r="18" spans="2:13" x14ac:dyDescent="0.55000000000000004">
      <c r="B18" s="8" t="s">
        <v>480</v>
      </c>
      <c r="C18" s="8" t="s">
        <v>485</v>
      </c>
      <c r="D18" s="4" t="s">
        <v>272</v>
      </c>
      <c r="E18" s="5"/>
      <c r="F18" s="5">
        <v>4586</v>
      </c>
      <c r="G18" s="5"/>
      <c r="H18" s="35"/>
      <c r="I18" s="7" t="s">
        <v>29</v>
      </c>
    </row>
    <row r="19" spans="2:13" x14ac:dyDescent="0.55000000000000004">
      <c r="B19" s="8"/>
      <c r="C19" s="8" t="s">
        <v>485</v>
      </c>
      <c r="D19" s="4" t="s">
        <v>484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514</v>
      </c>
      <c r="C20" s="8" t="s">
        <v>485</v>
      </c>
      <c r="D20" s="4" t="s">
        <v>515</v>
      </c>
      <c r="E20" s="5"/>
      <c r="F20" s="5">
        <v>72670</v>
      </c>
      <c r="G20" s="5"/>
      <c r="H20" s="35"/>
      <c r="I20" s="7" t="s">
        <v>516</v>
      </c>
    </row>
    <row r="21" spans="2:13" x14ac:dyDescent="0.55000000000000004">
      <c r="B21" s="8" t="s">
        <v>519</v>
      </c>
      <c r="C21" s="17" t="s">
        <v>518</v>
      </c>
      <c r="D21" s="4" t="s">
        <v>521</v>
      </c>
      <c r="E21" s="5"/>
      <c r="F21" s="5">
        <v>39960</v>
      </c>
      <c r="G21" s="5"/>
      <c r="H21" s="35"/>
      <c r="I21" s="7" t="s">
        <v>522</v>
      </c>
      <c r="L21" s="10"/>
      <c r="M21" s="11"/>
    </row>
    <row r="22" spans="2:13" x14ac:dyDescent="0.55000000000000004">
      <c r="B22" s="8" t="s">
        <v>520</v>
      </c>
      <c r="C22" s="17" t="s">
        <v>518</v>
      </c>
      <c r="D22" s="4" t="s">
        <v>523</v>
      </c>
      <c r="E22" s="5"/>
      <c r="F22" s="5">
        <v>7276</v>
      </c>
      <c r="G22" s="5"/>
      <c r="H22" s="35"/>
      <c r="I22" s="7" t="s">
        <v>524</v>
      </c>
      <c r="M22" s="12"/>
    </row>
    <row r="23" spans="2:13" x14ac:dyDescent="0.55000000000000004">
      <c r="B23" s="8" t="s">
        <v>525</v>
      </c>
      <c r="C23" s="8" t="s">
        <v>526</v>
      </c>
      <c r="D23" s="4" t="s">
        <v>19</v>
      </c>
      <c r="E23" s="5"/>
      <c r="F23" s="5">
        <v>5127</v>
      </c>
      <c r="G23" s="5"/>
      <c r="H23" s="35"/>
      <c r="I23" s="7" t="s">
        <v>527</v>
      </c>
      <c r="M23" s="11"/>
    </row>
    <row r="24" spans="2:13" x14ac:dyDescent="0.55000000000000004">
      <c r="B24" s="8"/>
      <c r="C24" s="8" t="s">
        <v>563</v>
      </c>
      <c r="D24" t="s">
        <v>550</v>
      </c>
      <c r="E24" s="5"/>
      <c r="F24" s="5"/>
      <c r="G24" s="5"/>
      <c r="H24" s="35">
        <v>11424</v>
      </c>
      <c r="I24" s="7" t="s">
        <v>549</v>
      </c>
      <c r="M24" s="11"/>
    </row>
    <row r="25" spans="2:13" x14ac:dyDescent="0.55000000000000004">
      <c r="B25" s="8"/>
      <c r="C25" s="8"/>
      <c r="D25" s="4" t="s">
        <v>551</v>
      </c>
      <c r="E25" s="5"/>
      <c r="F25" s="5"/>
      <c r="G25" s="5"/>
      <c r="H25" s="35">
        <v>1793</v>
      </c>
      <c r="I25" s="7" t="s">
        <v>552</v>
      </c>
      <c r="M25" s="11"/>
    </row>
    <row r="26" spans="2:13" x14ac:dyDescent="0.55000000000000004">
      <c r="B26" s="8"/>
      <c r="C26" s="8"/>
      <c r="D26" s="4" t="s">
        <v>568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222383.53999999998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SUM(F4:F37)</f>
        <v>205433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16950.539999999979</v>
      </c>
    </row>
    <row r="40" spans="2:13" x14ac:dyDescent="0.55000000000000004">
      <c r="D40" s="16" t="s">
        <v>24</v>
      </c>
      <c r="F40" s="1">
        <f>F38+H38</f>
        <v>337450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45"/>
  <sheetViews>
    <sheetView topLeftCell="A13" workbookViewId="0">
      <selection activeCell="C18" sqref="C18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16950.539999999979</v>
      </c>
      <c r="F3" s="5"/>
      <c r="G3" s="5"/>
      <c r="H3" s="6"/>
      <c r="I3" s="7"/>
    </row>
    <row r="4" spans="2:9" x14ac:dyDescent="0.55000000000000004">
      <c r="B4" s="4"/>
      <c r="C4" s="8" t="s">
        <v>544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517</v>
      </c>
      <c r="C5" s="8" t="s">
        <v>528</v>
      </c>
      <c r="D5" s="4" t="s">
        <v>529</v>
      </c>
      <c r="E5" s="5"/>
      <c r="F5" s="5">
        <v>930</v>
      </c>
      <c r="G5" s="5"/>
      <c r="H5" s="6"/>
      <c r="I5" s="7" t="s">
        <v>461</v>
      </c>
    </row>
    <row r="6" spans="2:9" x14ac:dyDescent="0.55000000000000004">
      <c r="B6" s="8" t="s">
        <v>537</v>
      </c>
      <c r="C6" s="8" t="s">
        <v>528</v>
      </c>
      <c r="D6" s="4" t="s">
        <v>530</v>
      </c>
      <c r="E6" s="5"/>
      <c r="F6" s="5">
        <v>12744</v>
      </c>
      <c r="G6" s="5"/>
      <c r="H6" s="6"/>
      <c r="I6" s="7" t="s">
        <v>531</v>
      </c>
    </row>
    <row r="7" spans="2:9" x14ac:dyDescent="0.55000000000000004">
      <c r="B7" s="8" t="s">
        <v>538</v>
      </c>
      <c r="C7" s="8" t="s">
        <v>532</v>
      </c>
      <c r="D7" s="4" t="s">
        <v>533</v>
      </c>
      <c r="E7" s="5"/>
      <c r="F7" s="5">
        <v>1644</v>
      </c>
      <c r="G7" s="5"/>
      <c r="H7" s="6"/>
      <c r="I7" s="15" t="s">
        <v>534</v>
      </c>
    </row>
    <row r="8" spans="2:9" x14ac:dyDescent="0.55000000000000004">
      <c r="B8" s="8" t="s">
        <v>539</v>
      </c>
      <c r="C8" s="8" t="s">
        <v>532</v>
      </c>
      <c r="D8" s="4" t="s">
        <v>533</v>
      </c>
      <c r="E8" s="5"/>
      <c r="F8" s="5">
        <v>430</v>
      </c>
      <c r="G8" s="5"/>
      <c r="H8" s="6"/>
      <c r="I8" s="15" t="s">
        <v>534</v>
      </c>
    </row>
    <row r="9" spans="2:9" x14ac:dyDescent="0.55000000000000004">
      <c r="B9" s="8" t="s">
        <v>540</v>
      </c>
      <c r="C9" s="8" t="s">
        <v>535</v>
      </c>
      <c r="D9" s="4" t="s">
        <v>633</v>
      </c>
      <c r="E9" s="5"/>
      <c r="F9" s="5">
        <v>2567</v>
      </c>
      <c r="G9" s="5"/>
      <c r="H9" s="6"/>
      <c r="I9" s="7" t="s">
        <v>634</v>
      </c>
    </row>
    <row r="10" spans="2:9" x14ac:dyDescent="0.55000000000000004">
      <c r="B10" s="8" t="s">
        <v>541</v>
      </c>
      <c r="C10" s="8" t="s">
        <v>535</v>
      </c>
      <c r="D10" s="4" t="s">
        <v>523</v>
      </c>
      <c r="E10" s="5"/>
      <c r="F10" s="5">
        <v>9612</v>
      </c>
      <c r="G10" s="5"/>
      <c r="H10" s="6"/>
      <c r="I10" s="7" t="s">
        <v>542</v>
      </c>
    </row>
    <row r="11" spans="2:9" x14ac:dyDescent="0.55000000000000004">
      <c r="B11" s="8" t="s">
        <v>546</v>
      </c>
      <c r="C11" s="8" t="s">
        <v>536</v>
      </c>
      <c r="D11" s="4" t="s">
        <v>543</v>
      </c>
      <c r="E11" s="5"/>
      <c r="F11" s="5">
        <v>8744</v>
      </c>
      <c r="G11" s="5"/>
      <c r="H11" s="6"/>
      <c r="I11" s="7" t="s">
        <v>29</v>
      </c>
    </row>
    <row r="12" spans="2:9" x14ac:dyDescent="0.55000000000000004">
      <c r="B12" s="8" t="s">
        <v>582</v>
      </c>
      <c r="C12" s="8" t="s">
        <v>545</v>
      </c>
      <c r="D12" s="4" t="s">
        <v>547</v>
      </c>
      <c r="E12" s="5"/>
      <c r="F12" s="5">
        <v>2432</v>
      </c>
      <c r="G12" s="5"/>
      <c r="H12" s="6"/>
      <c r="I12" s="7" t="s">
        <v>548</v>
      </c>
    </row>
    <row r="13" spans="2:9" x14ac:dyDescent="0.55000000000000004">
      <c r="B13" s="8"/>
      <c r="C13" s="8" t="s">
        <v>572</v>
      </c>
      <c r="D13" s="4" t="s">
        <v>543</v>
      </c>
      <c r="E13" s="5"/>
      <c r="F13" s="5">
        <v>8744</v>
      </c>
      <c r="G13" s="5"/>
      <c r="H13" s="6"/>
      <c r="I13" s="7" t="s">
        <v>29</v>
      </c>
    </row>
    <row r="14" spans="2:9" x14ac:dyDescent="0.55000000000000004">
      <c r="B14" s="8"/>
      <c r="C14" s="8" t="s">
        <v>635</v>
      </c>
      <c r="D14" s="4" t="s">
        <v>636</v>
      </c>
      <c r="E14" s="5"/>
      <c r="F14" s="5">
        <v>3132</v>
      </c>
      <c r="G14" s="5"/>
      <c r="H14" s="6"/>
      <c r="I14" s="15" t="s">
        <v>637</v>
      </c>
    </row>
    <row r="15" spans="2:9" x14ac:dyDescent="0.55000000000000004">
      <c r="B15" s="8"/>
      <c r="C15" s="8" t="s">
        <v>635</v>
      </c>
      <c r="D15" s="4" t="s">
        <v>638</v>
      </c>
      <c r="E15" s="5"/>
      <c r="F15" s="5">
        <v>2041</v>
      </c>
      <c r="G15" s="5"/>
      <c r="H15" s="6"/>
      <c r="I15" s="15" t="s">
        <v>639</v>
      </c>
    </row>
    <row r="16" spans="2:9" x14ac:dyDescent="0.55000000000000004">
      <c r="B16" s="8"/>
      <c r="C16" s="8" t="s">
        <v>640</v>
      </c>
      <c r="D16" s="4" t="s">
        <v>641</v>
      </c>
      <c r="E16" s="5"/>
      <c r="F16" s="5">
        <v>1895</v>
      </c>
      <c r="G16" s="5"/>
      <c r="H16" s="6"/>
      <c r="I16" s="15" t="s">
        <v>534</v>
      </c>
    </row>
    <row r="17" spans="2:13" x14ac:dyDescent="0.55000000000000004">
      <c r="B17" s="8"/>
      <c r="C17" s="8" t="s">
        <v>642</v>
      </c>
      <c r="D17" s="4" t="s">
        <v>641</v>
      </c>
      <c r="E17" s="5"/>
      <c r="F17" s="5">
        <v>317</v>
      </c>
      <c r="G17" s="5"/>
      <c r="H17" s="6"/>
      <c r="I17" s="7" t="s">
        <v>643</v>
      </c>
    </row>
    <row r="18" spans="2:13" x14ac:dyDescent="0.55000000000000004">
      <c r="B18" s="8"/>
      <c r="C18" s="8" t="s">
        <v>642</v>
      </c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658</v>
      </c>
      <c r="D19" s="4" t="s">
        <v>659</v>
      </c>
      <c r="E19" s="5"/>
      <c r="F19" s="5">
        <v>7332</v>
      </c>
      <c r="G19" s="5"/>
      <c r="H19" s="6"/>
      <c r="I19" s="7" t="s">
        <v>274</v>
      </c>
      <c r="L19" s="10"/>
      <c r="M19" s="11"/>
    </row>
    <row r="20" spans="2:13" x14ac:dyDescent="0.55000000000000004">
      <c r="B20" s="8"/>
      <c r="C20" s="8" t="s">
        <v>608</v>
      </c>
      <c r="D20" s="4" t="s">
        <v>124</v>
      </c>
      <c r="E20" s="5"/>
      <c r="F20" s="5">
        <v>1553</v>
      </c>
      <c r="G20" s="5"/>
      <c r="H20" s="6"/>
      <c r="I20" s="7" t="s">
        <v>30</v>
      </c>
      <c r="M20" s="12"/>
    </row>
    <row r="21" spans="2:13" x14ac:dyDescent="0.55000000000000004">
      <c r="B21" s="8"/>
      <c r="C21" s="8" t="s">
        <v>608</v>
      </c>
      <c r="D21" s="4" t="s">
        <v>543</v>
      </c>
      <c r="E21" s="5"/>
      <c r="F21" s="5">
        <v>5450</v>
      </c>
      <c r="G21" s="5"/>
      <c r="H21" s="6"/>
      <c r="I21" s="7" t="s">
        <v>29</v>
      </c>
      <c r="M21" s="11"/>
    </row>
    <row r="22" spans="2:13" x14ac:dyDescent="0.55000000000000004">
      <c r="B22" s="8"/>
      <c r="C22" s="8" t="s">
        <v>644</v>
      </c>
      <c r="D22" s="4" t="s">
        <v>645</v>
      </c>
      <c r="E22" s="5"/>
      <c r="F22" s="5">
        <v>630</v>
      </c>
      <c r="G22" s="5"/>
      <c r="H22" s="6"/>
      <c r="I22" s="7" t="s">
        <v>646</v>
      </c>
      <c r="M22" s="11"/>
    </row>
    <row r="23" spans="2:13" x14ac:dyDescent="0.55000000000000004">
      <c r="B23" s="8"/>
      <c r="C23" s="8" t="s">
        <v>680</v>
      </c>
      <c r="D23" s="4" t="s">
        <v>681</v>
      </c>
      <c r="E23" s="5"/>
      <c r="F23" s="5">
        <v>7421</v>
      </c>
      <c r="G23" s="5"/>
      <c r="H23" s="6"/>
      <c r="I23" s="7" t="s">
        <v>696</v>
      </c>
      <c r="M23" s="11"/>
    </row>
    <row r="24" spans="2:13" x14ac:dyDescent="0.55000000000000004">
      <c r="B24" s="8"/>
      <c r="C24" s="8" t="s">
        <v>682</v>
      </c>
      <c r="D24" s="4" t="s">
        <v>23</v>
      </c>
      <c r="E24" s="5">
        <v>80000</v>
      </c>
      <c r="F24" s="5"/>
      <c r="G24" s="5"/>
      <c r="H24" s="6"/>
      <c r="I24" s="7"/>
      <c r="M24" s="11"/>
    </row>
    <row r="25" spans="2:13" x14ac:dyDescent="0.55000000000000004">
      <c r="B25" s="8"/>
      <c r="C25" s="8" t="s">
        <v>682</v>
      </c>
      <c r="D25" s="4" t="s">
        <v>543</v>
      </c>
      <c r="E25" s="5"/>
      <c r="F25" s="5">
        <v>8744</v>
      </c>
      <c r="G25" s="5"/>
      <c r="H25" s="6"/>
      <c r="I25" s="7" t="s">
        <v>29</v>
      </c>
      <c r="M25" s="11"/>
    </row>
    <row r="26" spans="2:13" x14ac:dyDescent="0.55000000000000004">
      <c r="B26" s="8"/>
      <c r="C26" s="8" t="s">
        <v>682</v>
      </c>
      <c r="D26" s="4" t="s">
        <v>543</v>
      </c>
      <c r="E26" s="5"/>
      <c r="F26" s="5">
        <v>7988</v>
      </c>
      <c r="G26" s="5"/>
      <c r="H26" s="6"/>
      <c r="I26" s="7" t="s">
        <v>29</v>
      </c>
      <c r="M26" s="11"/>
    </row>
    <row r="27" spans="2:13" x14ac:dyDescent="0.55000000000000004">
      <c r="B27" s="8"/>
      <c r="C27" s="8" t="s">
        <v>683</v>
      </c>
      <c r="D27" s="4" t="s">
        <v>543</v>
      </c>
      <c r="E27" s="5"/>
      <c r="F27" s="5">
        <v>5342</v>
      </c>
      <c r="G27" s="5"/>
      <c r="H27" s="6"/>
      <c r="I27" s="7" t="s">
        <v>29</v>
      </c>
      <c r="M27" s="11"/>
    </row>
    <row r="28" spans="2:13" x14ac:dyDescent="0.55000000000000004">
      <c r="B28" s="8"/>
      <c r="C28" s="8" t="s">
        <v>683</v>
      </c>
      <c r="D28" s="4" t="s">
        <v>543</v>
      </c>
      <c r="E28" s="5"/>
      <c r="F28" s="5">
        <v>4370</v>
      </c>
      <c r="G28" s="5"/>
      <c r="H28" s="6"/>
      <c r="I28" s="7" t="s">
        <v>29</v>
      </c>
      <c r="M28" s="11"/>
    </row>
    <row r="29" spans="2:13" x14ac:dyDescent="0.55000000000000004">
      <c r="B29" s="8"/>
      <c r="C29" s="8" t="s">
        <v>684</v>
      </c>
      <c r="D29" s="4" t="s">
        <v>685</v>
      </c>
      <c r="E29" s="5"/>
      <c r="F29" s="5">
        <v>7340</v>
      </c>
      <c r="G29" s="5"/>
      <c r="H29" s="5"/>
      <c r="I29" s="7" t="s">
        <v>686</v>
      </c>
      <c r="M29" s="11"/>
    </row>
    <row r="30" spans="2:13" x14ac:dyDescent="0.55000000000000004">
      <c r="B30" s="8"/>
      <c r="C30" s="8" t="s">
        <v>687</v>
      </c>
      <c r="D30" s="4" t="s">
        <v>688</v>
      </c>
      <c r="E30" s="5"/>
      <c r="F30" s="5">
        <v>930</v>
      </c>
      <c r="G30" s="5"/>
      <c r="H30" s="6"/>
      <c r="I30" s="7" t="s">
        <v>689</v>
      </c>
      <c r="M30" s="11"/>
    </row>
    <row r="31" spans="2:13" x14ac:dyDescent="0.55000000000000004">
      <c r="B31" s="8"/>
      <c r="C31" s="8" t="s">
        <v>690</v>
      </c>
      <c r="D31" s="4" t="s">
        <v>688</v>
      </c>
      <c r="E31" s="5"/>
      <c r="F31" s="5">
        <v>1890</v>
      </c>
      <c r="G31" s="5"/>
      <c r="H31" s="6"/>
      <c r="I31" s="7" t="s">
        <v>691</v>
      </c>
      <c r="M31" s="11"/>
    </row>
    <row r="32" spans="2:13" x14ac:dyDescent="0.55000000000000004">
      <c r="B32" s="8"/>
      <c r="C32" s="8" t="s">
        <v>690</v>
      </c>
      <c r="D32" s="4" t="s">
        <v>688</v>
      </c>
      <c r="E32" s="5"/>
      <c r="F32" s="5">
        <v>1890</v>
      </c>
      <c r="G32" s="5"/>
      <c r="H32" s="6"/>
      <c r="I32" s="7" t="s">
        <v>692</v>
      </c>
      <c r="M32" s="11"/>
    </row>
    <row r="33" spans="2:13" x14ac:dyDescent="0.55000000000000004">
      <c r="B33" s="8"/>
      <c r="C33" s="8" t="s">
        <v>690</v>
      </c>
      <c r="D33" s="4" t="s">
        <v>688</v>
      </c>
      <c r="E33" s="5"/>
      <c r="F33" s="5">
        <v>770</v>
      </c>
      <c r="G33" s="5"/>
      <c r="H33" s="6"/>
      <c r="I33" s="7" t="s">
        <v>689</v>
      </c>
      <c r="M33" s="11"/>
    </row>
    <row r="34" spans="2:13" x14ac:dyDescent="0.55000000000000004">
      <c r="B34" s="8"/>
      <c r="C34" s="8" t="s">
        <v>690</v>
      </c>
      <c r="D34" s="4" t="s">
        <v>693</v>
      </c>
      <c r="E34" s="5"/>
      <c r="F34" s="5">
        <v>9525</v>
      </c>
      <c r="G34" s="5"/>
      <c r="H34" s="6"/>
      <c r="I34" s="7" t="s">
        <v>694</v>
      </c>
      <c r="M34" s="11"/>
    </row>
    <row r="35" spans="2:13" x14ac:dyDescent="0.55000000000000004">
      <c r="B35" s="8"/>
      <c r="C35" s="8" t="s">
        <v>695</v>
      </c>
      <c r="D35" s="4" t="s">
        <v>543</v>
      </c>
      <c r="E35" s="5"/>
      <c r="F35" s="5">
        <v>6912</v>
      </c>
      <c r="G35" s="5"/>
      <c r="H35" s="6"/>
      <c r="I35" s="7" t="s">
        <v>29</v>
      </c>
      <c r="M35" s="11"/>
    </row>
    <row r="36" spans="2:13" x14ac:dyDescent="0.55000000000000004">
      <c r="B36" s="8"/>
      <c r="C36" s="8" t="s">
        <v>695</v>
      </c>
      <c r="D36" s="4" t="s">
        <v>681</v>
      </c>
      <c r="E36" s="5"/>
      <c r="F36" s="5">
        <v>1380</v>
      </c>
      <c r="G36" s="5"/>
      <c r="H36" s="6"/>
      <c r="I36" s="7" t="s">
        <v>697</v>
      </c>
      <c r="M36" s="11"/>
    </row>
    <row r="37" spans="2:13" x14ac:dyDescent="0.55000000000000004">
      <c r="B37" s="8"/>
      <c r="C37" s="8"/>
      <c r="D37" s="4" t="s">
        <v>551</v>
      </c>
      <c r="E37" s="5"/>
      <c r="F37" s="5"/>
      <c r="G37" s="5"/>
      <c r="H37" s="35">
        <v>3952</v>
      </c>
      <c r="I37" s="7" t="s">
        <v>552</v>
      </c>
      <c r="M37" s="11"/>
    </row>
    <row r="38" spans="2:13" x14ac:dyDescent="0.55000000000000004">
      <c r="B38" s="8"/>
      <c r="C38" s="8"/>
      <c r="D38" s="4" t="s">
        <v>803</v>
      </c>
      <c r="E38" s="5"/>
      <c r="F38" s="5"/>
      <c r="G38" s="5"/>
      <c r="H38" s="35">
        <v>22113</v>
      </c>
      <c r="I38" s="7" t="s">
        <v>804</v>
      </c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</row>
    <row r="40" spans="2:13" x14ac:dyDescent="0.55000000000000004">
      <c r="B40" s="4"/>
      <c r="C40" s="4"/>
      <c r="D40" s="4" t="s">
        <v>20</v>
      </c>
      <c r="E40" s="5">
        <f>SUM(E3:E39)</f>
        <v>166950.53999999998</v>
      </c>
      <c r="F40" s="5"/>
      <c r="G40" s="5"/>
      <c r="H40" s="5"/>
      <c r="I40" s="7"/>
    </row>
    <row r="41" spans="2:13" x14ac:dyDescent="0.55000000000000004">
      <c r="D41" s="4" t="s">
        <v>21</v>
      </c>
      <c r="F41" s="1">
        <f>SUM(F5:F40)</f>
        <v>134699</v>
      </c>
      <c r="H41" s="1">
        <f>SUM(H5:H40)</f>
        <v>26065</v>
      </c>
    </row>
    <row r="42" spans="2:13" x14ac:dyDescent="0.55000000000000004">
      <c r="D42" s="4" t="s">
        <v>22</v>
      </c>
      <c r="F42" s="1">
        <f>E40-F41</f>
        <v>32251.539999999979</v>
      </c>
    </row>
    <row r="43" spans="2:13" x14ac:dyDescent="0.55000000000000004">
      <c r="D43" s="16" t="s">
        <v>24</v>
      </c>
      <c r="F43" s="1">
        <f>F41+H41</f>
        <v>160764</v>
      </c>
    </row>
    <row r="45" spans="2:13" s="1" customFormat="1" x14ac:dyDescent="0.55000000000000004">
      <c r="B45"/>
      <c r="C45"/>
      <c r="D45"/>
      <c r="E45" s="13"/>
      <c r="F45" s="13"/>
      <c r="H45" s="13"/>
      <c r="I45" s="14"/>
      <c r="J45"/>
      <c r="K45"/>
      <c r="L45"/>
      <c r="M45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91"/>
  <sheetViews>
    <sheetView topLeftCell="A77" workbookViewId="0">
      <selection activeCell="F94" sqref="F9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'5月'!F42</f>
        <v>32251.539999999979</v>
      </c>
      <c r="F3" s="5"/>
      <c r="G3" s="5"/>
      <c r="H3" s="6"/>
      <c r="I3" s="7"/>
    </row>
    <row r="4" spans="2:9" x14ac:dyDescent="0.55000000000000004">
      <c r="B4" s="4"/>
      <c r="C4" s="8" t="s">
        <v>698</v>
      </c>
      <c r="D4" s="4" t="s">
        <v>23</v>
      </c>
      <c r="E4" s="5">
        <v>20000</v>
      </c>
      <c r="F4" s="5"/>
      <c r="G4" s="5"/>
      <c r="H4" s="6"/>
      <c r="I4" s="7"/>
    </row>
    <row r="5" spans="2:9" x14ac:dyDescent="0.55000000000000004">
      <c r="B5" s="8"/>
      <c r="C5" s="8" t="s">
        <v>698</v>
      </c>
      <c r="D5" s="4" t="s">
        <v>702</v>
      </c>
      <c r="E5" s="5"/>
      <c r="F5" s="5"/>
      <c r="G5" s="5"/>
      <c r="H5" s="5">
        <v>18780</v>
      </c>
      <c r="I5" s="7" t="s">
        <v>699</v>
      </c>
    </row>
    <row r="6" spans="2:9" x14ac:dyDescent="0.55000000000000004">
      <c r="B6" s="8"/>
      <c r="C6" s="8" t="s">
        <v>698</v>
      </c>
      <c r="D6" s="4" t="s">
        <v>688</v>
      </c>
      <c r="E6" s="5"/>
      <c r="F6" s="5">
        <v>1330</v>
      </c>
      <c r="G6" s="5"/>
      <c r="H6" s="6"/>
      <c r="I6" s="7" t="s">
        <v>700</v>
      </c>
    </row>
    <row r="7" spans="2:9" x14ac:dyDescent="0.55000000000000004">
      <c r="B7" s="8"/>
      <c r="C7" s="8" t="s">
        <v>701</v>
      </c>
      <c r="D7" s="4" t="s">
        <v>797</v>
      </c>
      <c r="E7" s="5"/>
      <c r="F7" s="5"/>
      <c r="G7" s="5"/>
      <c r="H7" s="5">
        <v>20520</v>
      </c>
      <c r="I7" s="15" t="s">
        <v>703</v>
      </c>
    </row>
    <row r="8" spans="2:9" x14ac:dyDescent="0.55000000000000004">
      <c r="B8" s="8"/>
      <c r="C8" s="8" t="s">
        <v>701</v>
      </c>
      <c r="D8" s="4" t="s">
        <v>704</v>
      </c>
      <c r="E8" s="5"/>
      <c r="F8" s="5"/>
      <c r="G8" s="5"/>
      <c r="H8" s="5">
        <v>2833</v>
      </c>
      <c r="I8" s="7" t="s">
        <v>705</v>
      </c>
    </row>
    <row r="9" spans="2:9" x14ac:dyDescent="0.55000000000000004">
      <c r="B9" s="8"/>
      <c r="C9" s="8" t="s">
        <v>706</v>
      </c>
      <c r="D9" s="4" t="s">
        <v>707</v>
      </c>
      <c r="E9" s="5"/>
      <c r="F9" s="5">
        <v>4995</v>
      </c>
      <c r="G9" s="5"/>
      <c r="H9" s="6"/>
      <c r="I9" s="7" t="s">
        <v>708</v>
      </c>
    </row>
    <row r="10" spans="2:9" x14ac:dyDescent="0.55000000000000004">
      <c r="B10" s="8"/>
      <c r="C10" s="8" t="s">
        <v>706</v>
      </c>
      <c r="D10" s="4" t="s">
        <v>23</v>
      </c>
      <c r="E10" s="5">
        <v>100000</v>
      </c>
      <c r="F10" s="5"/>
      <c r="G10" s="5"/>
      <c r="H10" s="6"/>
      <c r="I10" s="7"/>
    </row>
    <row r="11" spans="2:9" x14ac:dyDescent="0.55000000000000004">
      <c r="B11" s="8"/>
      <c r="C11" s="8" t="s">
        <v>755</v>
      </c>
      <c r="D11" s="4" t="s">
        <v>756</v>
      </c>
      <c r="E11" s="5"/>
      <c r="F11" s="5"/>
      <c r="G11" s="5"/>
      <c r="H11" s="5">
        <v>13400</v>
      </c>
      <c r="I11" s="7" t="s">
        <v>757</v>
      </c>
    </row>
    <row r="12" spans="2:9" x14ac:dyDescent="0.55000000000000004">
      <c r="B12" s="8"/>
      <c r="C12" s="8" t="s">
        <v>755</v>
      </c>
      <c r="D12" s="4" t="s">
        <v>529</v>
      </c>
      <c r="E12" s="5"/>
      <c r="F12" s="5">
        <v>3650</v>
      </c>
      <c r="G12" s="5"/>
      <c r="H12" s="6"/>
      <c r="I12" s="7" t="s">
        <v>758</v>
      </c>
    </row>
    <row r="13" spans="2:9" x14ac:dyDescent="0.55000000000000004">
      <c r="B13" s="8"/>
      <c r="C13" s="8" t="s">
        <v>755</v>
      </c>
      <c r="D13" s="4" t="s">
        <v>529</v>
      </c>
      <c r="E13" s="5"/>
      <c r="F13" s="5">
        <v>3300</v>
      </c>
      <c r="G13" s="5"/>
      <c r="H13" s="6"/>
      <c r="I13" s="7" t="s">
        <v>759</v>
      </c>
    </row>
    <row r="14" spans="2:9" x14ac:dyDescent="0.55000000000000004">
      <c r="B14" s="8"/>
      <c r="C14" s="8" t="s">
        <v>755</v>
      </c>
      <c r="D14" s="4" t="s">
        <v>529</v>
      </c>
      <c r="E14" s="5"/>
      <c r="F14" s="5">
        <v>850</v>
      </c>
      <c r="G14" s="5"/>
      <c r="H14" s="6"/>
      <c r="I14" s="7" t="s">
        <v>760</v>
      </c>
    </row>
    <row r="15" spans="2:9" x14ac:dyDescent="0.55000000000000004">
      <c r="B15" s="8"/>
      <c r="C15" s="8" t="s">
        <v>755</v>
      </c>
      <c r="D15" s="4" t="s">
        <v>529</v>
      </c>
      <c r="E15" s="5"/>
      <c r="F15" s="5">
        <v>1090</v>
      </c>
      <c r="G15" s="5"/>
      <c r="H15" s="6"/>
      <c r="I15" s="7" t="s">
        <v>700</v>
      </c>
    </row>
    <row r="16" spans="2:9" x14ac:dyDescent="0.55000000000000004">
      <c r="B16" s="8"/>
      <c r="C16" s="8" t="s">
        <v>755</v>
      </c>
      <c r="D16" s="4" t="s">
        <v>761</v>
      </c>
      <c r="E16" s="5"/>
      <c r="F16" s="5">
        <v>17290</v>
      </c>
      <c r="G16" s="5"/>
      <c r="H16" s="6"/>
      <c r="I16" s="7" t="s">
        <v>786</v>
      </c>
    </row>
    <row r="17" spans="2:13" x14ac:dyDescent="0.55000000000000004">
      <c r="B17" s="8"/>
      <c r="C17" s="8" t="s">
        <v>893</v>
      </c>
      <c r="D17" s="4" t="s">
        <v>894</v>
      </c>
      <c r="E17" s="5"/>
      <c r="F17" s="5"/>
      <c r="G17" s="5"/>
      <c r="H17" s="35">
        <v>1775</v>
      </c>
      <c r="I17" s="7" t="s">
        <v>892</v>
      </c>
    </row>
    <row r="18" spans="2:13" x14ac:dyDescent="0.55000000000000004">
      <c r="B18" s="8"/>
      <c r="C18" s="8" t="s">
        <v>766</v>
      </c>
      <c r="D18" s="4" t="s">
        <v>762</v>
      </c>
      <c r="E18" s="5"/>
      <c r="F18" s="5"/>
      <c r="G18" s="5"/>
      <c r="H18" s="5">
        <v>129816</v>
      </c>
      <c r="I18" s="7" t="s">
        <v>763</v>
      </c>
    </row>
    <row r="19" spans="2:13" x14ac:dyDescent="0.55000000000000004">
      <c r="B19" s="8"/>
      <c r="C19" s="8" t="s">
        <v>766</v>
      </c>
      <c r="D19" s="4" t="s">
        <v>764</v>
      </c>
      <c r="E19" s="5"/>
      <c r="F19" s="5">
        <v>1000</v>
      </c>
      <c r="G19" s="5"/>
      <c r="H19" s="6"/>
      <c r="I19" s="7" t="s">
        <v>765</v>
      </c>
    </row>
    <row r="20" spans="2:13" x14ac:dyDescent="0.55000000000000004">
      <c r="B20" s="8"/>
      <c r="C20" s="8" t="s">
        <v>767</v>
      </c>
      <c r="D20" s="4" t="s">
        <v>529</v>
      </c>
      <c r="E20" s="5"/>
      <c r="F20" s="5">
        <v>930</v>
      </c>
      <c r="G20" s="5"/>
      <c r="H20" s="6"/>
      <c r="I20" s="7" t="s">
        <v>760</v>
      </c>
      <c r="L20" s="10"/>
      <c r="M20" s="11"/>
    </row>
    <row r="21" spans="2:13" x14ac:dyDescent="0.55000000000000004">
      <c r="B21" s="8"/>
      <c r="C21" s="8" t="s">
        <v>768</v>
      </c>
      <c r="D21" s="4" t="s">
        <v>769</v>
      </c>
      <c r="E21" s="5"/>
      <c r="F21" s="5">
        <v>5184</v>
      </c>
      <c r="G21" s="5"/>
      <c r="H21" s="6"/>
      <c r="I21" s="7" t="s">
        <v>770</v>
      </c>
      <c r="M21" s="12"/>
    </row>
    <row r="22" spans="2:13" x14ac:dyDescent="0.55000000000000004">
      <c r="B22" s="8"/>
      <c r="C22" s="8" t="s">
        <v>768</v>
      </c>
      <c r="D22" s="4" t="s">
        <v>771</v>
      </c>
      <c r="E22" s="5"/>
      <c r="F22" s="5"/>
      <c r="G22" s="5"/>
      <c r="H22" s="5">
        <v>124200</v>
      </c>
      <c r="I22" s="7" t="s">
        <v>772</v>
      </c>
      <c r="M22" s="12"/>
    </row>
    <row r="23" spans="2:13" x14ac:dyDescent="0.55000000000000004">
      <c r="B23" s="8"/>
      <c r="C23" s="8" t="s">
        <v>768</v>
      </c>
      <c r="D23" s="4" t="s">
        <v>23</v>
      </c>
      <c r="E23" s="5">
        <v>100000</v>
      </c>
      <c r="F23" s="5"/>
      <c r="G23" s="5"/>
      <c r="H23" s="5"/>
      <c r="I23" s="7"/>
      <c r="M23" s="12"/>
    </row>
    <row r="24" spans="2:13" x14ac:dyDescent="0.55000000000000004">
      <c r="B24" s="8"/>
      <c r="C24" s="8" t="s">
        <v>773</v>
      </c>
      <c r="D24" s="4" t="s">
        <v>529</v>
      </c>
      <c r="E24" s="5"/>
      <c r="F24" s="5">
        <v>1890</v>
      </c>
      <c r="G24" s="5"/>
      <c r="H24" s="6"/>
      <c r="I24" s="7" t="s">
        <v>774</v>
      </c>
      <c r="M24" s="12"/>
    </row>
    <row r="25" spans="2:13" x14ac:dyDescent="0.55000000000000004">
      <c r="B25" s="8"/>
      <c r="C25" s="8" t="s">
        <v>773</v>
      </c>
      <c r="D25" s="4" t="s">
        <v>775</v>
      </c>
      <c r="E25" s="5"/>
      <c r="F25" s="5"/>
      <c r="G25" s="5"/>
      <c r="H25" s="5">
        <v>91300</v>
      </c>
      <c r="I25" s="7" t="s">
        <v>776</v>
      </c>
      <c r="M25" s="12"/>
    </row>
    <row r="26" spans="2:13" x14ac:dyDescent="0.55000000000000004">
      <c r="B26" s="8"/>
      <c r="C26" s="8" t="s">
        <v>773</v>
      </c>
      <c r="D26" s="4" t="s">
        <v>777</v>
      </c>
      <c r="E26" s="5"/>
      <c r="F26" s="5">
        <v>6200</v>
      </c>
      <c r="G26" s="5"/>
      <c r="H26" s="6"/>
      <c r="I26" s="7" t="s">
        <v>696</v>
      </c>
      <c r="M26" s="12"/>
    </row>
    <row r="27" spans="2:13" x14ac:dyDescent="0.55000000000000004">
      <c r="B27" s="8"/>
      <c r="C27" s="8" t="s">
        <v>773</v>
      </c>
      <c r="D27" s="4" t="s">
        <v>529</v>
      </c>
      <c r="E27" s="5"/>
      <c r="F27" s="5">
        <v>1810</v>
      </c>
      <c r="G27" s="5"/>
      <c r="H27" s="6"/>
      <c r="I27" s="7" t="s">
        <v>778</v>
      </c>
      <c r="M27" s="12"/>
    </row>
    <row r="28" spans="2:13" x14ac:dyDescent="0.55000000000000004">
      <c r="B28" s="8"/>
      <c r="C28" s="17" t="s">
        <v>779</v>
      </c>
      <c r="D28" s="4" t="s">
        <v>780</v>
      </c>
      <c r="E28" s="5"/>
      <c r="F28" s="5">
        <v>2500</v>
      </c>
      <c r="G28" s="5"/>
      <c r="H28" s="6"/>
      <c r="I28" s="7" t="s">
        <v>781</v>
      </c>
      <c r="M28" s="12"/>
    </row>
    <row r="29" spans="2:13" x14ac:dyDescent="0.55000000000000004">
      <c r="B29" s="8"/>
      <c r="C29" s="17" t="s">
        <v>733</v>
      </c>
      <c r="D29" s="4" t="s">
        <v>769</v>
      </c>
      <c r="E29" s="5"/>
      <c r="F29" s="5">
        <v>3240</v>
      </c>
      <c r="G29" s="5"/>
      <c r="H29" s="6"/>
      <c r="I29" s="7" t="s">
        <v>770</v>
      </c>
      <c r="M29" s="12"/>
    </row>
    <row r="30" spans="2:13" x14ac:dyDescent="0.55000000000000004">
      <c r="B30" s="8"/>
      <c r="C30" s="8" t="s">
        <v>782</v>
      </c>
      <c r="D30" s="4" t="s">
        <v>769</v>
      </c>
      <c r="E30" s="5"/>
      <c r="F30" s="5">
        <v>2160</v>
      </c>
      <c r="G30" s="5"/>
      <c r="H30" s="6"/>
      <c r="I30" s="7" t="s">
        <v>783</v>
      </c>
      <c r="M30" s="12"/>
    </row>
    <row r="31" spans="2:13" x14ac:dyDescent="0.55000000000000004">
      <c r="B31" s="8"/>
      <c r="C31" s="8" t="s">
        <v>784</v>
      </c>
      <c r="D31" s="4" t="s">
        <v>785</v>
      </c>
      <c r="E31" s="5"/>
      <c r="F31" s="5">
        <v>1400</v>
      </c>
      <c r="G31" s="5"/>
      <c r="H31" s="6"/>
      <c r="I31" s="7" t="s">
        <v>787</v>
      </c>
      <c r="M31" s="12"/>
    </row>
    <row r="32" spans="2:13" x14ac:dyDescent="0.55000000000000004">
      <c r="B32" s="8"/>
      <c r="C32" s="8" t="s">
        <v>784</v>
      </c>
      <c r="D32" s="4" t="s">
        <v>529</v>
      </c>
      <c r="E32" s="5"/>
      <c r="F32" s="5">
        <v>4050</v>
      </c>
      <c r="G32" s="5"/>
      <c r="H32" s="6"/>
      <c r="I32" s="7" t="s">
        <v>792</v>
      </c>
      <c r="M32" s="12"/>
    </row>
    <row r="33" spans="2:13" x14ac:dyDescent="0.55000000000000004">
      <c r="B33" s="8"/>
      <c r="C33" s="8" t="s">
        <v>784</v>
      </c>
      <c r="D33" s="4" t="s">
        <v>529</v>
      </c>
      <c r="E33" s="5"/>
      <c r="F33" s="5">
        <v>3300</v>
      </c>
      <c r="G33" s="5"/>
      <c r="H33" s="6"/>
      <c r="I33" s="7" t="s">
        <v>793</v>
      </c>
      <c r="M33" s="12"/>
    </row>
    <row r="34" spans="2:13" x14ac:dyDescent="0.55000000000000004">
      <c r="B34" s="8"/>
      <c r="C34" s="8" t="s">
        <v>784</v>
      </c>
      <c r="D34" s="4" t="s">
        <v>769</v>
      </c>
      <c r="E34" s="5"/>
      <c r="F34" s="5">
        <v>2678</v>
      </c>
      <c r="G34" s="5"/>
      <c r="H34" s="6"/>
      <c r="I34" s="7" t="s">
        <v>794</v>
      </c>
      <c r="M34" s="12"/>
    </row>
    <row r="35" spans="2:13" x14ac:dyDescent="0.55000000000000004">
      <c r="B35" s="8"/>
      <c r="C35" s="8" t="s">
        <v>784</v>
      </c>
      <c r="D35" s="4" t="s">
        <v>788</v>
      </c>
      <c r="E35" s="5"/>
      <c r="F35" s="5"/>
      <c r="G35" s="5"/>
      <c r="H35" s="5">
        <v>8500</v>
      </c>
      <c r="I35" s="7" t="s">
        <v>789</v>
      </c>
      <c r="M35" s="12"/>
    </row>
    <row r="36" spans="2:13" x14ac:dyDescent="0.55000000000000004">
      <c r="B36" s="8"/>
      <c r="C36" s="8" t="s">
        <v>784</v>
      </c>
      <c r="D36" s="4" t="s">
        <v>788</v>
      </c>
      <c r="E36" s="5"/>
      <c r="F36" s="5">
        <v>700</v>
      </c>
      <c r="G36" s="5"/>
      <c r="H36" s="6"/>
      <c r="I36" s="7" t="s">
        <v>789</v>
      </c>
      <c r="M36" s="11"/>
    </row>
    <row r="37" spans="2:13" x14ac:dyDescent="0.55000000000000004">
      <c r="B37" s="8"/>
      <c r="C37" s="8" t="s">
        <v>784</v>
      </c>
      <c r="D37" s="4" t="s">
        <v>762</v>
      </c>
      <c r="E37" s="5"/>
      <c r="F37" s="5"/>
      <c r="G37" s="5"/>
      <c r="H37" s="5">
        <v>170964</v>
      </c>
      <c r="I37" s="7" t="s">
        <v>703</v>
      </c>
      <c r="M37" s="11"/>
    </row>
    <row r="38" spans="2:13" x14ac:dyDescent="0.55000000000000004">
      <c r="B38" s="8"/>
      <c r="C38" s="8" t="s">
        <v>790</v>
      </c>
      <c r="D38" s="4" t="s">
        <v>785</v>
      </c>
      <c r="E38" s="5"/>
      <c r="F38" s="5">
        <v>3555</v>
      </c>
      <c r="G38" s="5"/>
      <c r="H38" s="6"/>
      <c r="I38" s="7" t="s">
        <v>791</v>
      </c>
      <c r="M38" s="11"/>
    </row>
    <row r="39" spans="2:13" x14ac:dyDescent="0.55000000000000004">
      <c r="B39" s="8"/>
      <c r="C39" s="8" t="s">
        <v>790</v>
      </c>
      <c r="D39" s="4" t="s">
        <v>795</v>
      </c>
      <c r="E39" s="5"/>
      <c r="F39" s="5"/>
      <c r="G39" s="5"/>
      <c r="H39" s="5">
        <v>389078</v>
      </c>
      <c r="I39" s="7" t="s">
        <v>796</v>
      </c>
      <c r="M39" s="11"/>
    </row>
    <row r="40" spans="2:13" x14ac:dyDescent="0.55000000000000004">
      <c r="B40" s="8"/>
      <c r="C40" s="8" t="s">
        <v>813</v>
      </c>
      <c r="D40" s="4" t="s">
        <v>814</v>
      </c>
      <c r="E40" s="5"/>
      <c r="F40" s="5"/>
      <c r="G40" s="5"/>
      <c r="H40" s="5">
        <v>6912</v>
      </c>
      <c r="I40" s="7" t="s">
        <v>815</v>
      </c>
      <c r="M40" s="11"/>
    </row>
    <row r="41" spans="2:13" x14ac:dyDescent="0.55000000000000004">
      <c r="B41" s="8"/>
      <c r="C41" s="8" t="s">
        <v>816</v>
      </c>
      <c r="D41" s="4" t="s">
        <v>23</v>
      </c>
      <c r="E41" s="5">
        <v>100000</v>
      </c>
      <c r="F41" s="5"/>
      <c r="G41" s="5"/>
      <c r="H41" s="5"/>
      <c r="I41" s="7"/>
      <c r="M41" s="11"/>
    </row>
    <row r="42" spans="2:13" x14ac:dyDescent="0.55000000000000004">
      <c r="B42" s="8"/>
      <c r="C42" s="8" t="s">
        <v>816</v>
      </c>
      <c r="D42" s="4" t="s">
        <v>817</v>
      </c>
      <c r="E42" s="5"/>
      <c r="F42" s="5">
        <v>65100</v>
      </c>
      <c r="G42" s="5"/>
      <c r="H42" s="5"/>
      <c r="I42" s="7" t="s">
        <v>818</v>
      </c>
      <c r="M42" s="11"/>
    </row>
    <row r="43" spans="2:13" x14ac:dyDescent="0.55000000000000004">
      <c r="B43" s="8"/>
      <c r="C43" s="8" t="s">
        <v>816</v>
      </c>
      <c r="D43" s="4" t="s">
        <v>819</v>
      </c>
      <c r="E43" s="5"/>
      <c r="F43" s="5">
        <v>1987</v>
      </c>
      <c r="G43" s="5"/>
      <c r="H43" s="5"/>
      <c r="I43" s="7" t="s">
        <v>820</v>
      </c>
      <c r="M43" s="11"/>
    </row>
    <row r="44" spans="2:13" x14ac:dyDescent="0.55000000000000004">
      <c r="B44" s="8"/>
      <c r="C44" s="8" t="s">
        <v>816</v>
      </c>
      <c r="D44" s="4" t="s">
        <v>821</v>
      </c>
      <c r="E44" s="5"/>
      <c r="F44" s="5">
        <v>5600</v>
      </c>
      <c r="G44" s="5"/>
      <c r="H44" s="5"/>
      <c r="I44" s="7" t="s">
        <v>818</v>
      </c>
      <c r="M44" s="11"/>
    </row>
    <row r="45" spans="2:13" x14ac:dyDescent="0.55000000000000004">
      <c r="B45" s="8"/>
      <c r="C45" s="8" t="s">
        <v>816</v>
      </c>
      <c r="D45" s="4" t="s">
        <v>849</v>
      </c>
      <c r="E45" s="5"/>
      <c r="F45" s="5">
        <v>972</v>
      </c>
      <c r="G45" s="5"/>
      <c r="H45" s="5"/>
      <c r="I45" s="7" t="s">
        <v>850</v>
      </c>
      <c r="M45" s="11"/>
    </row>
    <row r="46" spans="2:13" x14ac:dyDescent="0.55000000000000004">
      <c r="B46" s="8"/>
      <c r="C46" s="8" t="s">
        <v>822</v>
      </c>
      <c r="D46" s="4" t="s">
        <v>823</v>
      </c>
      <c r="E46" s="5"/>
      <c r="F46" s="5"/>
      <c r="G46" s="5"/>
      <c r="H46" s="5">
        <v>5246</v>
      </c>
      <c r="I46" s="7" t="s">
        <v>824</v>
      </c>
      <c r="M46" s="11"/>
    </row>
    <row r="47" spans="2:13" x14ac:dyDescent="0.55000000000000004">
      <c r="B47" s="8"/>
      <c r="C47" s="8" t="s">
        <v>822</v>
      </c>
      <c r="D47" s="4" t="s">
        <v>851</v>
      </c>
      <c r="E47" s="5"/>
      <c r="F47" s="5">
        <v>9720</v>
      </c>
      <c r="G47" s="5"/>
      <c r="H47" s="5"/>
      <c r="I47" s="7" t="s">
        <v>852</v>
      </c>
      <c r="M47" s="11"/>
    </row>
    <row r="48" spans="2:13" x14ac:dyDescent="0.55000000000000004">
      <c r="B48" s="8"/>
      <c r="C48" s="8" t="s">
        <v>822</v>
      </c>
      <c r="D48" s="4" t="s">
        <v>769</v>
      </c>
      <c r="E48" s="5"/>
      <c r="F48" s="5">
        <v>4622</v>
      </c>
      <c r="G48" s="5"/>
      <c r="H48" s="5"/>
      <c r="I48" s="7" t="s">
        <v>853</v>
      </c>
      <c r="M48" s="11"/>
    </row>
    <row r="49" spans="2:13" x14ac:dyDescent="0.55000000000000004">
      <c r="B49" s="8"/>
      <c r="C49" s="8" t="s">
        <v>822</v>
      </c>
      <c r="D49" s="4" t="s">
        <v>762</v>
      </c>
      <c r="E49" s="5"/>
      <c r="F49" s="5"/>
      <c r="G49" s="5"/>
      <c r="H49" s="5">
        <v>61020</v>
      </c>
      <c r="I49" s="7" t="s">
        <v>854</v>
      </c>
      <c r="M49" s="11"/>
    </row>
    <row r="50" spans="2:13" x14ac:dyDescent="0.55000000000000004">
      <c r="B50" s="8"/>
      <c r="C50" s="8" t="s">
        <v>822</v>
      </c>
      <c r="D50" s="4" t="s">
        <v>764</v>
      </c>
      <c r="E50" s="5"/>
      <c r="F50" s="5">
        <v>800</v>
      </c>
      <c r="G50" s="5"/>
      <c r="H50" s="5"/>
      <c r="I50" s="7" t="s">
        <v>855</v>
      </c>
      <c r="M50" s="11"/>
    </row>
    <row r="51" spans="2:13" x14ac:dyDescent="0.55000000000000004">
      <c r="B51" s="8"/>
      <c r="C51" s="8" t="s">
        <v>856</v>
      </c>
      <c r="D51" s="4" t="s">
        <v>529</v>
      </c>
      <c r="E51" s="5"/>
      <c r="F51" s="5">
        <v>1810</v>
      </c>
      <c r="G51" s="5"/>
      <c r="H51" s="5"/>
      <c r="I51" s="7" t="s">
        <v>857</v>
      </c>
      <c r="M51" s="11"/>
    </row>
    <row r="52" spans="2:13" x14ac:dyDescent="0.55000000000000004">
      <c r="B52" s="8"/>
      <c r="C52" s="8" t="s">
        <v>802</v>
      </c>
      <c r="D52" s="4" t="s">
        <v>529</v>
      </c>
      <c r="E52" s="5"/>
      <c r="F52" s="5">
        <v>1890</v>
      </c>
      <c r="G52" s="5"/>
      <c r="H52" s="5"/>
      <c r="I52" s="7" t="s">
        <v>857</v>
      </c>
      <c r="M52" s="11"/>
    </row>
    <row r="53" spans="2:13" x14ac:dyDescent="0.55000000000000004">
      <c r="B53" s="8"/>
      <c r="C53" s="8" t="s">
        <v>802</v>
      </c>
      <c r="D53" s="4" t="s">
        <v>851</v>
      </c>
      <c r="E53" s="5"/>
      <c r="F53" s="5">
        <v>25000</v>
      </c>
      <c r="G53" s="5"/>
      <c r="H53" s="5"/>
      <c r="I53" s="7" t="s">
        <v>858</v>
      </c>
      <c r="M53" s="11"/>
    </row>
    <row r="54" spans="2:13" x14ac:dyDescent="0.55000000000000004">
      <c r="B54" s="8"/>
      <c r="C54" s="8" t="s">
        <v>802</v>
      </c>
      <c r="D54" s="4" t="s">
        <v>851</v>
      </c>
      <c r="E54" s="5"/>
      <c r="F54" s="5">
        <v>4080</v>
      </c>
      <c r="G54" s="5"/>
      <c r="H54" s="5"/>
      <c r="I54" s="7" t="s">
        <v>859</v>
      </c>
      <c r="M54" s="11"/>
    </row>
    <row r="55" spans="2:13" x14ac:dyDescent="0.55000000000000004">
      <c r="B55" s="8"/>
      <c r="C55" s="8" t="s">
        <v>802</v>
      </c>
      <c r="D55" s="4" t="s">
        <v>529</v>
      </c>
      <c r="E55" s="5"/>
      <c r="F55" s="5">
        <v>690</v>
      </c>
      <c r="G55" s="5"/>
      <c r="H55" s="5"/>
      <c r="I55" s="7" t="s">
        <v>860</v>
      </c>
      <c r="M55" s="11"/>
    </row>
    <row r="56" spans="2:13" x14ac:dyDescent="0.55000000000000004">
      <c r="B56" s="8"/>
      <c r="C56" s="8" t="s">
        <v>802</v>
      </c>
      <c r="D56" s="4" t="s">
        <v>891</v>
      </c>
      <c r="E56" s="5"/>
      <c r="F56" s="5"/>
      <c r="G56" s="5"/>
      <c r="H56" s="5">
        <v>29800</v>
      </c>
      <c r="I56" s="7" t="s">
        <v>892</v>
      </c>
      <c r="M56" s="11"/>
    </row>
    <row r="57" spans="2:13" x14ac:dyDescent="0.55000000000000004">
      <c r="B57" s="8"/>
      <c r="C57" s="8" t="s">
        <v>861</v>
      </c>
      <c r="D57" s="4" t="s">
        <v>849</v>
      </c>
      <c r="E57" s="5"/>
      <c r="F57" s="5">
        <v>540</v>
      </c>
      <c r="G57" s="5"/>
      <c r="H57" s="5"/>
      <c r="I57" s="7" t="s">
        <v>850</v>
      </c>
      <c r="M57" s="11"/>
    </row>
    <row r="58" spans="2:13" x14ac:dyDescent="0.55000000000000004">
      <c r="B58" s="8"/>
      <c r="C58" s="8" t="s">
        <v>861</v>
      </c>
      <c r="D58" s="4" t="s">
        <v>529</v>
      </c>
      <c r="E58" s="5"/>
      <c r="F58" s="5">
        <v>930</v>
      </c>
      <c r="G58" s="5"/>
      <c r="H58" s="5"/>
      <c r="I58" s="7" t="s">
        <v>461</v>
      </c>
      <c r="M58" s="11"/>
    </row>
    <row r="59" spans="2:13" x14ac:dyDescent="0.55000000000000004">
      <c r="B59" s="8" t="s">
        <v>915</v>
      </c>
      <c r="C59" s="8" t="s">
        <v>861</v>
      </c>
      <c r="D59" s="4" t="s">
        <v>916</v>
      </c>
      <c r="E59" s="5"/>
      <c r="F59" s="5"/>
      <c r="G59" s="5"/>
      <c r="H59" s="5">
        <v>74030</v>
      </c>
      <c r="I59" s="7" t="s">
        <v>917</v>
      </c>
      <c r="M59" s="11"/>
    </row>
    <row r="60" spans="2:13" x14ac:dyDescent="0.55000000000000004">
      <c r="B60" s="8"/>
      <c r="C60" s="8" t="s">
        <v>825</v>
      </c>
      <c r="D60" s="4" t="s">
        <v>826</v>
      </c>
      <c r="E60" s="5"/>
      <c r="F60" s="5">
        <v>24516</v>
      </c>
      <c r="G60" s="5"/>
      <c r="H60" s="5"/>
      <c r="I60" s="7" t="s">
        <v>827</v>
      </c>
      <c r="M60" s="11"/>
    </row>
    <row r="61" spans="2:13" x14ac:dyDescent="0.55000000000000004">
      <c r="B61" s="8"/>
      <c r="C61" s="8" t="s">
        <v>825</v>
      </c>
      <c r="D61" s="4" t="s">
        <v>826</v>
      </c>
      <c r="E61" s="5"/>
      <c r="F61" s="5">
        <v>2970</v>
      </c>
      <c r="G61" s="5"/>
      <c r="H61" s="5"/>
      <c r="I61" s="7" t="s">
        <v>827</v>
      </c>
      <c r="M61" s="11"/>
    </row>
    <row r="62" spans="2:13" x14ac:dyDescent="0.55000000000000004">
      <c r="B62" s="8"/>
      <c r="C62" s="8" t="s">
        <v>825</v>
      </c>
      <c r="D62" s="4" t="s">
        <v>828</v>
      </c>
      <c r="E62" s="5"/>
      <c r="F62" s="5">
        <v>1507</v>
      </c>
      <c r="G62" s="5"/>
      <c r="H62" s="5"/>
      <c r="I62" s="7" t="s">
        <v>829</v>
      </c>
      <c r="M62" s="11"/>
    </row>
    <row r="63" spans="2:13" x14ac:dyDescent="0.55000000000000004">
      <c r="B63" s="8"/>
      <c r="C63" s="8" t="s">
        <v>825</v>
      </c>
      <c r="D63" s="4" t="s">
        <v>769</v>
      </c>
      <c r="E63" s="5"/>
      <c r="F63" s="5"/>
      <c r="G63" s="5"/>
      <c r="H63" s="5">
        <v>9666</v>
      </c>
      <c r="I63" s="7" t="s">
        <v>770</v>
      </c>
      <c r="M63" s="11"/>
    </row>
    <row r="64" spans="2:13" x14ac:dyDescent="0.55000000000000004">
      <c r="B64" s="8"/>
      <c r="C64" s="8" t="s">
        <v>825</v>
      </c>
      <c r="D64" s="4" t="s">
        <v>19</v>
      </c>
      <c r="E64" s="5"/>
      <c r="F64" s="5">
        <v>1092</v>
      </c>
      <c r="G64" s="5"/>
      <c r="H64" s="5"/>
      <c r="I64" s="7" t="s">
        <v>830</v>
      </c>
      <c r="M64" s="11"/>
    </row>
    <row r="65" spans="2:13" x14ac:dyDescent="0.55000000000000004">
      <c r="B65" s="8"/>
      <c r="C65" s="8" t="s">
        <v>825</v>
      </c>
      <c r="D65" s="4" t="s">
        <v>831</v>
      </c>
      <c r="E65" s="5"/>
      <c r="F65" s="5">
        <v>7171</v>
      </c>
      <c r="G65" s="5"/>
      <c r="H65" s="5"/>
      <c r="I65" s="7" t="s">
        <v>832</v>
      </c>
      <c r="M65" s="11"/>
    </row>
    <row r="66" spans="2:13" x14ac:dyDescent="0.55000000000000004">
      <c r="B66" s="8"/>
      <c r="C66" s="8" t="s">
        <v>833</v>
      </c>
      <c r="D66" s="4" t="s">
        <v>834</v>
      </c>
      <c r="E66" s="5"/>
      <c r="F66" s="5"/>
      <c r="G66" s="5"/>
      <c r="H66" s="5">
        <v>17900</v>
      </c>
      <c r="I66" s="7" t="s">
        <v>835</v>
      </c>
      <c r="M66" s="11"/>
    </row>
    <row r="67" spans="2:13" x14ac:dyDescent="0.55000000000000004">
      <c r="B67" s="8"/>
      <c r="C67" s="8" t="s">
        <v>833</v>
      </c>
      <c r="D67" s="4" t="s">
        <v>529</v>
      </c>
      <c r="E67" s="5"/>
      <c r="F67" s="5">
        <v>2350</v>
      </c>
      <c r="G67" s="5"/>
      <c r="H67" s="5"/>
      <c r="I67" s="7" t="s">
        <v>836</v>
      </c>
      <c r="M67" s="11"/>
    </row>
    <row r="68" spans="2:13" x14ac:dyDescent="0.55000000000000004">
      <c r="B68" s="8"/>
      <c r="C68" s="8" t="s">
        <v>833</v>
      </c>
      <c r="D68" s="4" t="s">
        <v>837</v>
      </c>
      <c r="E68" s="5"/>
      <c r="F68" s="5"/>
      <c r="G68" s="5"/>
      <c r="H68" s="5">
        <v>4520</v>
      </c>
      <c r="I68" s="7" t="s">
        <v>835</v>
      </c>
      <c r="M68" s="11"/>
    </row>
    <row r="69" spans="2:13" x14ac:dyDescent="0.55000000000000004">
      <c r="B69" s="8"/>
      <c r="C69" s="8" t="s">
        <v>833</v>
      </c>
      <c r="D69" s="4" t="s">
        <v>838</v>
      </c>
      <c r="E69" s="5"/>
      <c r="F69" s="5"/>
      <c r="G69" s="5"/>
      <c r="H69" s="35">
        <v>7690</v>
      </c>
      <c r="I69" s="7" t="s">
        <v>846</v>
      </c>
      <c r="M69" s="11"/>
    </row>
    <row r="70" spans="2:13" x14ac:dyDescent="0.55000000000000004">
      <c r="B70" s="8"/>
      <c r="C70" s="8" t="s">
        <v>833</v>
      </c>
      <c r="D70" s="4" t="s">
        <v>839</v>
      </c>
      <c r="E70" s="5"/>
      <c r="F70" s="5"/>
      <c r="G70" s="5"/>
      <c r="H70" s="5">
        <v>340</v>
      </c>
      <c r="I70" s="7" t="s">
        <v>835</v>
      </c>
      <c r="M70" s="11"/>
    </row>
    <row r="71" spans="2:13" x14ac:dyDescent="0.55000000000000004">
      <c r="B71" s="8"/>
      <c r="C71" s="8" t="s">
        <v>833</v>
      </c>
      <c r="D71" s="4" t="s">
        <v>840</v>
      </c>
      <c r="E71" s="5"/>
      <c r="F71" s="5"/>
      <c r="G71" s="5"/>
      <c r="H71" s="5">
        <v>390</v>
      </c>
      <c r="I71" s="7" t="s">
        <v>835</v>
      </c>
      <c r="M71" s="11"/>
    </row>
    <row r="72" spans="2:13" x14ac:dyDescent="0.55000000000000004">
      <c r="B72" s="8"/>
      <c r="C72" s="8" t="s">
        <v>833</v>
      </c>
      <c r="D72" s="4" t="s">
        <v>529</v>
      </c>
      <c r="E72" s="5"/>
      <c r="F72" s="5">
        <v>1180</v>
      </c>
      <c r="G72" s="5"/>
      <c r="H72" s="6"/>
      <c r="I72" s="7" t="s">
        <v>841</v>
      </c>
      <c r="M72" s="11"/>
    </row>
    <row r="73" spans="2:13" x14ac:dyDescent="0.55000000000000004">
      <c r="B73" s="8"/>
      <c r="C73" s="8" t="s">
        <v>833</v>
      </c>
      <c r="D73" s="4" t="s">
        <v>529</v>
      </c>
      <c r="E73" s="5"/>
      <c r="F73" s="5">
        <v>3790</v>
      </c>
      <c r="G73" s="5"/>
      <c r="H73" s="6"/>
      <c r="I73" s="7" t="s">
        <v>843</v>
      </c>
      <c r="M73" s="11"/>
    </row>
    <row r="74" spans="2:13" x14ac:dyDescent="0.55000000000000004">
      <c r="B74" s="8"/>
      <c r="C74" s="8" t="s">
        <v>833</v>
      </c>
      <c r="D74" s="4" t="s">
        <v>529</v>
      </c>
      <c r="E74" s="5"/>
      <c r="F74" s="5">
        <v>3160</v>
      </c>
      <c r="G74" s="5"/>
      <c r="H74" s="6"/>
      <c r="I74" s="7" t="s">
        <v>842</v>
      </c>
      <c r="M74" s="11"/>
    </row>
    <row r="75" spans="2:13" x14ac:dyDescent="0.55000000000000004">
      <c r="B75" s="8"/>
      <c r="C75" s="8" t="s">
        <v>833</v>
      </c>
      <c r="D75" s="4" t="s">
        <v>844</v>
      </c>
      <c r="E75" s="5"/>
      <c r="F75" s="5"/>
      <c r="G75" s="5"/>
      <c r="H75" s="35">
        <v>390</v>
      </c>
      <c r="I75" s="7" t="s">
        <v>835</v>
      </c>
    </row>
    <row r="76" spans="2:13" x14ac:dyDescent="0.55000000000000004">
      <c r="B76" s="8"/>
      <c r="C76" s="8" t="s">
        <v>833</v>
      </c>
      <c r="D76" s="4" t="s">
        <v>845</v>
      </c>
      <c r="E76" s="5"/>
      <c r="F76" s="5"/>
      <c r="G76" s="5"/>
      <c r="H76" s="35">
        <v>13920</v>
      </c>
      <c r="I76" s="7" t="s">
        <v>835</v>
      </c>
    </row>
    <row r="77" spans="2:13" x14ac:dyDescent="0.55000000000000004">
      <c r="B77" s="8"/>
      <c r="C77" s="8" t="s">
        <v>862</v>
      </c>
      <c r="D77" s="4" t="s">
        <v>19</v>
      </c>
      <c r="E77" s="5"/>
      <c r="F77" s="5"/>
      <c r="G77" s="5"/>
      <c r="H77" s="35">
        <v>7138</v>
      </c>
      <c r="I77" s="7" t="s">
        <v>696</v>
      </c>
    </row>
    <row r="78" spans="2:13" x14ac:dyDescent="0.55000000000000004">
      <c r="B78" s="8"/>
      <c r="C78" s="8" t="s">
        <v>862</v>
      </c>
      <c r="D78" s="4" t="s">
        <v>762</v>
      </c>
      <c r="E78" s="5"/>
      <c r="F78" s="5"/>
      <c r="G78" s="5"/>
      <c r="H78" s="35">
        <v>105138</v>
      </c>
      <c r="I78" s="7" t="s">
        <v>865</v>
      </c>
    </row>
    <row r="79" spans="2:13" x14ac:dyDescent="0.55000000000000004">
      <c r="B79" s="8"/>
      <c r="C79" s="8" t="s">
        <v>862</v>
      </c>
      <c r="D79" s="4" t="s">
        <v>863</v>
      </c>
      <c r="E79" s="5"/>
      <c r="F79" s="5"/>
      <c r="G79" s="5"/>
      <c r="H79" s="35">
        <v>20520</v>
      </c>
      <c r="I79" s="7" t="s">
        <v>865</v>
      </c>
    </row>
    <row r="80" spans="2:13" x14ac:dyDescent="0.55000000000000004">
      <c r="B80" s="8"/>
      <c r="C80" s="8" t="s">
        <v>862</v>
      </c>
      <c r="D80" s="4" t="s">
        <v>863</v>
      </c>
      <c r="E80" s="5"/>
      <c r="F80" s="5"/>
      <c r="G80" s="5"/>
      <c r="H80" s="35">
        <v>23544</v>
      </c>
      <c r="I80" s="7" t="s">
        <v>865</v>
      </c>
    </row>
    <row r="81" spans="2:13" x14ac:dyDescent="0.55000000000000004">
      <c r="B81" s="8"/>
      <c r="C81" s="8" t="s">
        <v>862</v>
      </c>
      <c r="D81" s="4" t="s">
        <v>863</v>
      </c>
      <c r="E81" s="5"/>
      <c r="F81" s="5"/>
      <c r="G81" s="5"/>
      <c r="H81" s="35">
        <v>16200</v>
      </c>
      <c r="I81" s="7" t="s">
        <v>865</v>
      </c>
    </row>
    <row r="82" spans="2:13" x14ac:dyDescent="0.55000000000000004">
      <c r="B82" s="8"/>
      <c r="C82" s="8" t="s">
        <v>864</v>
      </c>
      <c r="D82" s="4" t="s">
        <v>762</v>
      </c>
      <c r="E82" s="5"/>
      <c r="F82" s="5"/>
      <c r="G82" s="5"/>
      <c r="H82" s="35">
        <v>124200</v>
      </c>
      <c r="I82" s="7" t="s">
        <v>703</v>
      </c>
    </row>
    <row r="83" spans="2:13" x14ac:dyDescent="0.55000000000000004">
      <c r="B83" s="8"/>
      <c r="C83" s="8" t="s">
        <v>864</v>
      </c>
      <c r="D83" s="4" t="s">
        <v>866</v>
      </c>
      <c r="E83" s="5"/>
      <c r="F83" s="5"/>
      <c r="G83" s="5"/>
      <c r="H83" s="35">
        <v>54000</v>
      </c>
      <c r="I83" s="7" t="s">
        <v>867</v>
      </c>
    </row>
    <row r="84" spans="2:13" x14ac:dyDescent="0.55000000000000004">
      <c r="B84" s="8"/>
      <c r="C84" s="8" t="s">
        <v>864</v>
      </c>
      <c r="D84" s="4" t="s">
        <v>851</v>
      </c>
      <c r="E84" s="5"/>
      <c r="F84" s="5">
        <v>3100</v>
      </c>
      <c r="G84" s="5"/>
      <c r="H84" s="35"/>
      <c r="I84" s="7" t="s">
        <v>868</v>
      </c>
    </row>
    <row r="85" spans="2:13" x14ac:dyDescent="0.55000000000000004">
      <c r="B85" s="8"/>
      <c r="C85" s="8"/>
      <c r="D85" s="4"/>
      <c r="E85" s="5"/>
      <c r="F85" s="5"/>
      <c r="G85" s="5"/>
      <c r="H85" s="35"/>
      <c r="I85" s="7"/>
    </row>
    <row r="86" spans="2:13" x14ac:dyDescent="0.55000000000000004">
      <c r="B86" s="4"/>
      <c r="C86" s="4"/>
      <c r="D86" s="4" t="s">
        <v>20</v>
      </c>
      <c r="E86" s="5">
        <f>SUM(E3:E76)</f>
        <v>352251.54</v>
      </c>
      <c r="F86" s="5"/>
      <c r="G86" s="5"/>
      <c r="H86" s="35"/>
      <c r="I86" s="7"/>
    </row>
    <row r="87" spans="2:13" x14ac:dyDescent="0.55000000000000004">
      <c r="D87" s="4" t="s">
        <v>21</v>
      </c>
      <c r="F87" s="1">
        <f>SUM(F5:F86)</f>
        <v>247679</v>
      </c>
      <c r="H87" s="1">
        <f>SUM(H5:H86)</f>
        <v>1553730</v>
      </c>
    </row>
    <row r="88" spans="2:13" x14ac:dyDescent="0.55000000000000004">
      <c r="D88" s="4" t="s">
        <v>22</v>
      </c>
      <c r="F88" s="1">
        <f>E86-F87</f>
        <v>104572.53999999998</v>
      </c>
    </row>
    <row r="89" spans="2:13" x14ac:dyDescent="0.55000000000000004">
      <c r="D89" s="16" t="s">
        <v>24</v>
      </c>
      <c r="F89" s="1">
        <f>F87+H87</f>
        <v>1801409</v>
      </c>
    </row>
    <row r="91" spans="2:13" s="1" customFormat="1" x14ac:dyDescent="0.55000000000000004">
      <c r="B91"/>
      <c r="C91"/>
      <c r="D91"/>
      <c r="E91" s="13"/>
      <c r="F91" s="13"/>
      <c r="H91" s="13"/>
      <c r="I91" s="14"/>
      <c r="J91"/>
      <c r="K91"/>
      <c r="L91"/>
      <c r="M91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7A3A-8C90-4645-8BBF-C826FB5C8343}">
  <dimension ref="B2:M58"/>
  <sheetViews>
    <sheetView topLeftCell="A10" workbookViewId="0">
      <selection activeCell="D26" sqref="D2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'6月'!F88</f>
        <v>104572.53999999998</v>
      </c>
      <c r="F3" s="5"/>
      <c r="G3" s="5"/>
      <c r="H3" s="6"/>
      <c r="I3" s="7"/>
    </row>
    <row r="4" spans="2:9" x14ac:dyDescent="0.55000000000000004">
      <c r="B4" s="4"/>
      <c r="C4" s="8" t="s">
        <v>918</v>
      </c>
      <c r="D4" s="4" t="s">
        <v>919</v>
      </c>
      <c r="E4" s="5"/>
      <c r="F4" s="5">
        <v>3600</v>
      </c>
      <c r="G4" s="5"/>
      <c r="H4" s="6"/>
      <c r="I4" s="7" t="s">
        <v>818</v>
      </c>
    </row>
    <row r="5" spans="2:9" x14ac:dyDescent="0.55000000000000004">
      <c r="B5" s="8"/>
      <c r="C5" s="8" t="s">
        <v>918</v>
      </c>
      <c r="D5" s="4" t="s">
        <v>923</v>
      </c>
      <c r="E5" s="5"/>
      <c r="F5" s="5">
        <v>4000</v>
      </c>
      <c r="G5" s="5"/>
      <c r="H5" s="5"/>
      <c r="I5" s="7" t="s">
        <v>924</v>
      </c>
    </row>
    <row r="6" spans="2:9" x14ac:dyDescent="0.55000000000000004">
      <c r="B6" s="8"/>
      <c r="C6" s="8" t="s">
        <v>918</v>
      </c>
      <c r="D6" s="4" t="s">
        <v>925</v>
      </c>
      <c r="E6" s="5"/>
      <c r="F6" s="5"/>
      <c r="G6" s="5"/>
      <c r="H6" s="5">
        <v>136956</v>
      </c>
      <c r="I6" s="7" t="s">
        <v>926</v>
      </c>
    </row>
    <row r="7" spans="2:9" x14ac:dyDescent="0.55000000000000004">
      <c r="B7" s="8"/>
      <c r="C7" s="8" t="s">
        <v>920</v>
      </c>
      <c r="D7" s="4" t="s">
        <v>921</v>
      </c>
      <c r="E7" s="5"/>
      <c r="F7" s="5">
        <v>2246</v>
      </c>
      <c r="G7" s="5"/>
      <c r="H7" s="5"/>
      <c r="I7" s="7" t="s">
        <v>922</v>
      </c>
    </row>
    <row r="8" spans="2:9" x14ac:dyDescent="0.55000000000000004">
      <c r="B8" s="8"/>
      <c r="C8" s="8" t="s">
        <v>927</v>
      </c>
      <c r="D8" s="4" t="s">
        <v>603</v>
      </c>
      <c r="E8" s="5"/>
      <c r="F8" s="5"/>
      <c r="G8" s="5"/>
      <c r="H8" s="5">
        <v>43416</v>
      </c>
      <c r="I8" s="7" t="s">
        <v>524</v>
      </c>
    </row>
    <row r="9" spans="2:9" x14ac:dyDescent="0.55000000000000004">
      <c r="B9" s="8"/>
      <c r="C9" s="8" t="s">
        <v>928</v>
      </c>
      <c r="D9" s="4" t="s">
        <v>929</v>
      </c>
      <c r="E9" s="5"/>
      <c r="F9" s="5">
        <v>2268</v>
      </c>
      <c r="G9" s="5"/>
      <c r="H9" s="6"/>
      <c r="I9" s="7" t="s">
        <v>930</v>
      </c>
    </row>
    <row r="10" spans="2:9" x14ac:dyDescent="0.55000000000000004">
      <c r="B10" s="8"/>
      <c r="C10" s="8" t="s">
        <v>928</v>
      </c>
      <c r="D10" s="4" t="s">
        <v>603</v>
      </c>
      <c r="E10" s="5"/>
      <c r="F10" s="5"/>
      <c r="G10" s="5"/>
      <c r="H10" s="35">
        <v>40000</v>
      </c>
      <c r="I10" s="7" t="s">
        <v>763</v>
      </c>
    </row>
    <row r="11" spans="2:9" x14ac:dyDescent="0.55000000000000004">
      <c r="B11" s="8"/>
      <c r="C11" s="8" t="s">
        <v>931</v>
      </c>
      <c r="D11" s="4" t="s">
        <v>603</v>
      </c>
      <c r="E11" s="5"/>
      <c r="F11" s="5"/>
      <c r="G11" s="5"/>
      <c r="H11" s="5">
        <v>20952</v>
      </c>
      <c r="I11" s="7" t="s">
        <v>932</v>
      </c>
    </row>
    <row r="12" spans="2:9" x14ac:dyDescent="0.55000000000000004">
      <c r="B12" s="8"/>
      <c r="C12" s="8" t="s">
        <v>931</v>
      </c>
      <c r="D12" s="4" t="s">
        <v>933</v>
      </c>
      <c r="E12" s="5"/>
      <c r="F12" s="5">
        <v>1782</v>
      </c>
      <c r="G12" s="5"/>
      <c r="H12" s="6"/>
      <c r="I12" s="7" t="s">
        <v>932</v>
      </c>
    </row>
    <row r="13" spans="2:9" x14ac:dyDescent="0.55000000000000004">
      <c r="B13" s="8"/>
      <c r="C13" s="8" t="s">
        <v>934</v>
      </c>
      <c r="D13" s="4" t="s">
        <v>603</v>
      </c>
      <c r="E13" s="5"/>
      <c r="F13" s="5"/>
      <c r="G13" s="5"/>
      <c r="H13" s="6">
        <v>32400</v>
      </c>
      <c r="I13" s="7" t="s">
        <v>935</v>
      </c>
    </row>
    <row r="14" spans="2:9" x14ac:dyDescent="0.55000000000000004">
      <c r="B14" s="8"/>
      <c r="C14" s="8" t="s">
        <v>934</v>
      </c>
      <c r="D14" s="4" t="s">
        <v>761</v>
      </c>
      <c r="E14" s="5"/>
      <c r="F14" s="5">
        <v>2600</v>
      </c>
      <c r="G14" s="5"/>
      <c r="H14" s="6"/>
      <c r="I14" s="7" t="s">
        <v>936</v>
      </c>
    </row>
    <row r="15" spans="2:9" x14ac:dyDescent="0.55000000000000004">
      <c r="B15" s="8"/>
      <c r="C15" s="8" t="s">
        <v>934</v>
      </c>
      <c r="D15" s="4" t="s">
        <v>937</v>
      </c>
      <c r="E15" s="5"/>
      <c r="F15" s="5">
        <v>1500</v>
      </c>
      <c r="G15" s="5"/>
      <c r="H15" s="6"/>
      <c r="I15" s="7" t="s">
        <v>938</v>
      </c>
    </row>
    <row r="16" spans="2:9" x14ac:dyDescent="0.55000000000000004">
      <c r="B16" s="8"/>
      <c r="C16" s="8" t="s">
        <v>934</v>
      </c>
      <c r="D16" s="4" t="s">
        <v>939</v>
      </c>
      <c r="E16" s="5"/>
      <c r="F16" s="5">
        <v>32680</v>
      </c>
      <c r="G16" s="5"/>
      <c r="H16" s="6"/>
      <c r="I16" s="7" t="s">
        <v>940</v>
      </c>
    </row>
    <row r="17" spans="2:13" x14ac:dyDescent="0.55000000000000004">
      <c r="B17" s="8"/>
      <c r="C17" s="8" t="s">
        <v>934</v>
      </c>
      <c r="D17" s="4" t="s">
        <v>939</v>
      </c>
      <c r="E17" s="5"/>
      <c r="F17" s="5">
        <v>32750</v>
      </c>
      <c r="G17" s="5"/>
      <c r="H17" s="35"/>
      <c r="I17" s="7" t="s">
        <v>941</v>
      </c>
    </row>
    <row r="18" spans="2:13" x14ac:dyDescent="0.55000000000000004">
      <c r="B18" s="8"/>
      <c r="C18" s="8" t="s">
        <v>942</v>
      </c>
      <c r="D18" s="4" t="s">
        <v>943</v>
      </c>
      <c r="E18" s="5"/>
      <c r="F18" s="5">
        <v>972</v>
      </c>
      <c r="G18" s="5"/>
      <c r="H18" s="5"/>
      <c r="I18" s="7" t="s">
        <v>944</v>
      </c>
    </row>
    <row r="19" spans="2:13" x14ac:dyDescent="0.55000000000000004">
      <c r="B19" s="8"/>
      <c r="C19" s="8" t="s">
        <v>945</v>
      </c>
      <c r="D19" s="4" t="s">
        <v>946</v>
      </c>
      <c r="E19" s="5"/>
      <c r="F19" s="5">
        <v>1339</v>
      </c>
      <c r="G19" s="5"/>
      <c r="H19" s="6"/>
      <c r="I19" s="7" t="s">
        <v>947</v>
      </c>
    </row>
    <row r="20" spans="2:13" x14ac:dyDescent="0.55000000000000004">
      <c r="B20" s="8"/>
      <c r="C20" s="8" t="s">
        <v>948</v>
      </c>
      <c r="D20" s="4" t="s">
        <v>761</v>
      </c>
      <c r="E20" s="5"/>
      <c r="F20" s="5">
        <v>14040</v>
      </c>
      <c r="G20" s="5"/>
      <c r="H20" s="6"/>
      <c r="I20" s="7" t="s">
        <v>949</v>
      </c>
      <c r="L20" s="10"/>
      <c r="M20" s="11"/>
    </row>
    <row r="21" spans="2:13" x14ac:dyDescent="0.55000000000000004">
      <c r="B21" s="8"/>
      <c r="C21" s="8" t="s">
        <v>950</v>
      </c>
      <c r="D21" s="4" t="s">
        <v>19</v>
      </c>
      <c r="E21" s="5"/>
      <c r="F21" s="5">
        <v>4665</v>
      </c>
      <c r="G21" s="5"/>
      <c r="H21" s="6"/>
      <c r="I21" s="7" t="s">
        <v>951</v>
      </c>
      <c r="M21" s="12"/>
    </row>
    <row r="22" spans="2:13" x14ac:dyDescent="0.55000000000000004">
      <c r="B22" s="8"/>
      <c r="C22" s="8" t="s">
        <v>950</v>
      </c>
      <c r="D22" s="4" t="s">
        <v>952</v>
      </c>
      <c r="E22" s="5"/>
      <c r="F22" s="5"/>
      <c r="G22" s="5"/>
      <c r="H22" s="5">
        <v>1500000</v>
      </c>
      <c r="I22" s="7" t="s">
        <v>956</v>
      </c>
      <c r="M22" s="12"/>
    </row>
    <row r="23" spans="2:13" x14ac:dyDescent="0.55000000000000004">
      <c r="B23" s="8"/>
      <c r="C23" s="8" t="s">
        <v>950</v>
      </c>
      <c r="D23" s="4" t="s">
        <v>953</v>
      </c>
      <c r="E23" s="5"/>
      <c r="F23" s="5"/>
      <c r="G23" s="5"/>
      <c r="H23" s="5">
        <v>113400</v>
      </c>
      <c r="I23" s="7" t="s">
        <v>956</v>
      </c>
      <c r="M23" s="12"/>
    </row>
    <row r="24" spans="2:13" x14ac:dyDescent="0.55000000000000004">
      <c r="B24" s="8"/>
      <c r="C24" s="8" t="s">
        <v>950</v>
      </c>
      <c r="D24" s="4" t="s">
        <v>954</v>
      </c>
      <c r="E24" s="5"/>
      <c r="F24" s="5"/>
      <c r="G24" s="5"/>
      <c r="H24" s="35">
        <v>30000</v>
      </c>
      <c r="I24" s="7" t="s">
        <v>956</v>
      </c>
      <c r="M24" s="12"/>
    </row>
    <row r="25" spans="2:13" x14ac:dyDescent="0.55000000000000004">
      <c r="B25" s="8"/>
      <c r="C25" s="8" t="s">
        <v>955</v>
      </c>
      <c r="D25" s="4" t="s">
        <v>943</v>
      </c>
      <c r="E25" s="5"/>
      <c r="F25" s="5">
        <v>1944</v>
      </c>
      <c r="G25" s="5"/>
      <c r="H25" s="5"/>
      <c r="I25" s="7" t="s">
        <v>944</v>
      </c>
      <c r="M25" s="12"/>
    </row>
    <row r="26" spans="2:13" x14ac:dyDescent="0.55000000000000004">
      <c r="B26" s="8"/>
      <c r="C26" s="8"/>
      <c r="D26" s="4"/>
      <c r="E26" s="5"/>
      <c r="F26" s="5"/>
      <c r="G26" s="5"/>
      <c r="H26" s="6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6"/>
      <c r="I27" s="7"/>
      <c r="M27" s="12"/>
    </row>
    <row r="28" spans="2:13" x14ac:dyDescent="0.55000000000000004">
      <c r="B28" s="8"/>
      <c r="C28" s="17"/>
      <c r="D28" s="4"/>
      <c r="E28" s="5"/>
      <c r="F28" s="5"/>
      <c r="G28" s="5"/>
      <c r="H28" s="6"/>
      <c r="I28" s="7"/>
      <c r="M28" s="12"/>
    </row>
    <row r="29" spans="2:13" x14ac:dyDescent="0.55000000000000004">
      <c r="B29" s="8"/>
      <c r="C29" s="17"/>
      <c r="D29" s="4"/>
      <c r="E29" s="5"/>
      <c r="F29" s="5"/>
      <c r="G29" s="5"/>
      <c r="H29" s="6"/>
      <c r="I29" s="7"/>
      <c r="M29" s="12"/>
    </row>
    <row r="30" spans="2:13" x14ac:dyDescent="0.55000000000000004">
      <c r="B30" s="8"/>
      <c r="C30" s="8"/>
      <c r="D30" s="4"/>
      <c r="E30" s="5"/>
      <c r="F30" s="5"/>
      <c r="G30" s="5"/>
      <c r="H30" s="6"/>
      <c r="I30" s="7"/>
      <c r="M30" s="12"/>
    </row>
    <row r="31" spans="2:13" x14ac:dyDescent="0.55000000000000004">
      <c r="B31" s="8"/>
      <c r="C31" s="8"/>
      <c r="D31" s="4"/>
      <c r="E31" s="5"/>
      <c r="F31" s="5"/>
      <c r="G31" s="5"/>
      <c r="H31" s="6"/>
      <c r="I31" s="7"/>
      <c r="M31" s="12"/>
    </row>
    <row r="32" spans="2:13" x14ac:dyDescent="0.55000000000000004">
      <c r="B32" s="8"/>
      <c r="C32" s="8"/>
      <c r="D32" s="4"/>
      <c r="E32" s="5"/>
      <c r="F32" s="5"/>
      <c r="G32" s="5"/>
      <c r="H32" s="6"/>
      <c r="I32" s="7"/>
      <c r="M32" s="12"/>
    </row>
    <row r="33" spans="2:13" x14ac:dyDescent="0.55000000000000004">
      <c r="B33" s="8"/>
      <c r="C33" s="8"/>
      <c r="D33" s="4"/>
      <c r="E33" s="5"/>
      <c r="F33" s="5"/>
      <c r="G33" s="5"/>
      <c r="H33" s="6"/>
      <c r="I33" s="7"/>
      <c r="M33" s="12"/>
    </row>
    <row r="34" spans="2:13" x14ac:dyDescent="0.55000000000000004">
      <c r="B34" s="8"/>
      <c r="C34" s="8"/>
      <c r="D34" s="4"/>
      <c r="E34" s="5"/>
      <c r="F34" s="5"/>
      <c r="G34" s="5"/>
      <c r="H34" s="6"/>
      <c r="I34" s="7"/>
      <c r="M34" s="12"/>
    </row>
    <row r="35" spans="2:13" x14ac:dyDescent="0.55000000000000004">
      <c r="B35" s="8"/>
      <c r="C35" s="8"/>
      <c r="D35" s="4"/>
      <c r="E35" s="5"/>
      <c r="F35" s="5"/>
      <c r="G35" s="5"/>
      <c r="H35" s="5"/>
      <c r="I35" s="7"/>
      <c r="M35" s="12"/>
    </row>
    <row r="36" spans="2:13" x14ac:dyDescent="0.55000000000000004">
      <c r="B36" s="8"/>
      <c r="C36" s="8"/>
      <c r="D36" s="4"/>
      <c r="E36" s="5"/>
      <c r="F36" s="5"/>
      <c r="G36" s="5"/>
      <c r="H36" s="6"/>
      <c r="I36" s="7"/>
      <c r="M36" s="11"/>
    </row>
    <row r="37" spans="2:13" x14ac:dyDescent="0.55000000000000004">
      <c r="B37" s="8"/>
      <c r="C37" s="8"/>
      <c r="D37" s="4"/>
      <c r="E37" s="5"/>
      <c r="F37" s="5"/>
      <c r="G37" s="5"/>
      <c r="H37" s="5"/>
      <c r="I37" s="7"/>
      <c r="M37" s="11"/>
    </row>
    <row r="38" spans="2:13" x14ac:dyDescent="0.55000000000000004">
      <c r="B38" s="8"/>
      <c r="C38" s="8"/>
      <c r="D38" s="4"/>
      <c r="E38" s="5"/>
      <c r="F38" s="5"/>
      <c r="G38" s="5"/>
      <c r="H38" s="6"/>
      <c r="I38" s="7"/>
      <c r="M38" s="11"/>
    </row>
    <row r="39" spans="2:13" x14ac:dyDescent="0.55000000000000004">
      <c r="B39" s="8"/>
      <c r="C39" s="8"/>
      <c r="D39" s="4"/>
      <c r="E39" s="5"/>
      <c r="F39" s="5"/>
      <c r="G39" s="5"/>
      <c r="H39" s="5"/>
      <c r="I39" s="7"/>
      <c r="M39" s="11"/>
    </row>
    <row r="40" spans="2:13" x14ac:dyDescent="0.55000000000000004">
      <c r="B40" s="8"/>
      <c r="C40" s="8"/>
      <c r="D40" s="4"/>
      <c r="E40" s="5"/>
      <c r="F40" s="5"/>
      <c r="G40" s="5"/>
      <c r="H40" s="5"/>
      <c r="I40" s="7"/>
      <c r="M40" s="11"/>
    </row>
    <row r="41" spans="2:13" x14ac:dyDescent="0.55000000000000004">
      <c r="B41" s="8"/>
      <c r="C41" s="8"/>
      <c r="D41" s="4"/>
      <c r="E41" s="5"/>
      <c r="F41" s="5"/>
      <c r="G41" s="5"/>
      <c r="H41" s="5"/>
      <c r="I41" s="7"/>
      <c r="M41" s="11"/>
    </row>
    <row r="42" spans="2:13" x14ac:dyDescent="0.55000000000000004">
      <c r="B42" s="8"/>
      <c r="C42" s="8"/>
      <c r="D42" s="4"/>
      <c r="E42" s="5"/>
      <c r="F42" s="5"/>
      <c r="G42" s="5"/>
      <c r="H42" s="5"/>
      <c r="I42" s="7"/>
      <c r="M42" s="11"/>
    </row>
    <row r="43" spans="2:13" x14ac:dyDescent="0.55000000000000004">
      <c r="B43" s="8"/>
      <c r="C43" s="8"/>
      <c r="D43" s="4"/>
      <c r="E43" s="5"/>
      <c r="F43" s="5"/>
      <c r="G43" s="5"/>
      <c r="H43" s="5"/>
      <c r="I43" s="7"/>
      <c r="M43" s="11"/>
    </row>
    <row r="44" spans="2:13" x14ac:dyDescent="0.55000000000000004">
      <c r="B44" s="8"/>
      <c r="C44" s="8"/>
      <c r="D44" s="4"/>
      <c r="E44" s="5"/>
      <c r="F44" s="5"/>
      <c r="G44" s="5"/>
      <c r="H44" s="5"/>
      <c r="I44" s="7"/>
      <c r="M44" s="11"/>
    </row>
    <row r="45" spans="2:13" x14ac:dyDescent="0.55000000000000004">
      <c r="B45" s="8"/>
      <c r="C45" s="8"/>
      <c r="D45" s="4"/>
      <c r="E45" s="5"/>
      <c r="F45" s="5"/>
      <c r="G45" s="5"/>
      <c r="H45" s="5"/>
      <c r="I45" s="7"/>
      <c r="M45" s="11"/>
    </row>
    <row r="46" spans="2:13" x14ac:dyDescent="0.55000000000000004">
      <c r="B46" s="8"/>
      <c r="C46" s="8"/>
      <c r="D46" s="4"/>
      <c r="E46" s="5"/>
      <c r="F46" s="5"/>
      <c r="G46" s="5"/>
      <c r="H46" s="5"/>
      <c r="I46" s="7"/>
      <c r="M46" s="11"/>
    </row>
    <row r="47" spans="2:13" x14ac:dyDescent="0.55000000000000004">
      <c r="B47" s="8"/>
      <c r="C47" s="8"/>
      <c r="D47" s="4"/>
      <c r="E47" s="5"/>
      <c r="F47" s="5"/>
      <c r="G47" s="5"/>
      <c r="H47" s="5"/>
      <c r="I47" s="7"/>
      <c r="M47" s="11"/>
    </row>
    <row r="48" spans="2:13" x14ac:dyDescent="0.55000000000000004">
      <c r="B48" s="8"/>
      <c r="C48" s="8"/>
      <c r="D48" s="4"/>
      <c r="E48" s="5"/>
      <c r="F48" s="5"/>
      <c r="G48" s="5"/>
      <c r="H48" s="5"/>
      <c r="I48" s="7"/>
      <c r="M48" s="11"/>
    </row>
    <row r="49" spans="2:13" x14ac:dyDescent="0.55000000000000004">
      <c r="B49" s="8"/>
      <c r="C49" s="8"/>
      <c r="D49" s="4"/>
      <c r="E49" s="5"/>
      <c r="F49" s="5"/>
      <c r="G49" s="5"/>
      <c r="H49" s="5"/>
      <c r="I49" s="7"/>
      <c r="M49" s="11"/>
    </row>
    <row r="50" spans="2:13" x14ac:dyDescent="0.55000000000000004">
      <c r="B50" s="8"/>
      <c r="C50" s="8"/>
      <c r="D50" s="4"/>
      <c r="E50" s="5"/>
      <c r="F50" s="5"/>
      <c r="G50" s="5"/>
      <c r="H50" s="5"/>
      <c r="I50" s="7"/>
      <c r="M50" s="11"/>
    </row>
    <row r="51" spans="2:13" x14ac:dyDescent="0.55000000000000004">
      <c r="B51" s="8"/>
      <c r="C51" s="8"/>
      <c r="D51" s="4"/>
      <c r="E51" s="5"/>
      <c r="F51" s="5"/>
      <c r="G51" s="5"/>
      <c r="H51" s="5"/>
      <c r="I51" s="7"/>
      <c r="M51" s="11"/>
    </row>
    <row r="52" spans="2:13" x14ac:dyDescent="0.55000000000000004">
      <c r="B52" s="8"/>
      <c r="C52" s="8"/>
      <c r="D52" s="4"/>
      <c r="E52" s="5"/>
      <c r="F52" s="5"/>
      <c r="G52" s="5"/>
      <c r="H52" s="35"/>
      <c r="I52" s="7"/>
    </row>
    <row r="53" spans="2:13" x14ac:dyDescent="0.55000000000000004">
      <c r="B53" s="4"/>
      <c r="C53" s="4"/>
      <c r="D53" s="4" t="s">
        <v>20</v>
      </c>
      <c r="E53" s="5">
        <f>SUM(E3:E51)</f>
        <v>104572.53999999998</v>
      </c>
      <c r="F53" s="5"/>
      <c r="G53" s="5"/>
      <c r="H53" s="35"/>
      <c r="I53" s="7"/>
    </row>
    <row r="54" spans="2:13" x14ac:dyDescent="0.55000000000000004">
      <c r="D54" s="4" t="s">
        <v>21</v>
      </c>
      <c r="F54" s="1">
        <f>SUM(F5:F53)</f>
        <v>102786</v>
      </c>
      <c r="H54" s="1">
        <f>SUM(H5:H53)</f>
        <v>1917124</v>
      </c>
    </row>
    <row r="55" spans="2:13" x14ac:dyDescent="0.55000000000000004">
      <c r="D55" s="4" t="s">
        <v>22</v>
      </c>
      <c r="F55" s="1">
        <f>E53-F54</f>
        <v>1786.539999999979</v>
      </c>
    </row>
    <row r="56" spans="2:13" x14ac:dyDescent="0.55000000000000004">
      <c r="D56" s="16" t="s">
        <v>24</v>
      </c>
      <c r="F56" s="1">
        <f>F54+H54</f>
        <v>2019910</v>
      </c>
    </row>
    <row r="58" spans="2:13" s="1" customFormat="1" x14ac:dyDescent="0.55000000000000004">
      <c r="B58"/>
      <c r="C58"/>
      <c r="D58"/>
      <c r="E58" s="13"/>
      <c r="F58" s="13"/>
      <c r="H58" s="13"/>
      <c r="I58" s="14"/>
      <c r="J58"/>
      <c r="K58"/>
      <c r="L58"/>
      <c r="M5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トータル（前期）</vt:lpstr>
      <vt:lpstr>トータル（後期）</vt:lpstr>
      <vt:lpstr>1月</vt:lpstr>
      <vt:lpstr>2月</vt:lpstr>
      <vt:lpstr>3月 </vt:lpstr>
      <vt:lpstr>4月 </vt:lpstr>
      <vt:lpstr>5月</vt:lpstr>
      <vt:lpstr>6月</vt:lpstr>
      <vt:lpstr>7月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2019-07-26T13:54:00Z</dcterms:modified>
</cp:coreProperties>
</file>